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hell\Desktop\Vergadering 2026\"/>
    </mc:Choice>
  </mc:AlternateContent>
  <bookViews>
    <workbookView xWindow="0" yWindow="0" windowWidth="28800" windowHeight="12315"/>
  </bookViews>
  <sheets>
    <sheet name="MJOP VVE" sheetId="1" r:id="rId1"/>
    <sheet name="Scenario" sheetId="13" r:id="rId2"/>
    <sheet name="Contributie aanpassing" sheetId="11" state="hidden" r:id="rId3"/>
    <sheet name="100 bestrating" sheetId="2" r:id="rId4"/>
    <sheet name="200 Bewegende toegangspoorten" sheetId="3" r:id="rId5"/>
    <sheet name="300 Vaste hekdelen" sheetId="4" r:id="rId6"/>
    <sheet name="400 Tuinhuisje" sheetId="5" r:id="rId7"/>
    <sheet name="500 Verdiepte tuin" sheetId="6" r:id="rId8"/>
    <sheet name="600 Verlichting" sheetId="7" r:id="rId9"/>
    <sheet name="700 Beltableaus en brievenbus" sheetId="8" r:id="rId10"/>
    <sheet name="800 Bomen" sheetId="9" r:id="rId11"/>
  </sheets>
  <definedNames>
    <definedName name="_xlnm._FilterDatabase" localSheetId="0" hidden="1">'MJOP VVE'!$A$3:$W$30</definedName>
    <definedName name="_xlnm.Print_Area" localSheetId="0">'MJOP VVE'!$A$1:$R$36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1" l="1"/>
  <c r="D33" i="11"/>
  <c r="E2" i="11"/>
  <c r="F2" i="11" s="1"/>
  <c r="B3" i="11" s="1"/>
  <c r="D3" i="11" s="1"/>
  <c r="B4" i="11" s="1"/>
  <c r="D4" i="11" s="1"/>
  <c r="D2" i="11"/>
  <c r="AD17" i="1"/>
  <c r="W24" i="1"/>
  <c r="B5" i="11" l="1"/>
  <c r="D5" i="11" s="1"/>
  <c r="F4" i="11"/>
  <c r="F3" i="11"/>
  <c r="F33" i="11"/>
  <c r="C51" i="9"/>
  <c r="C52" i="9" s="1"/>
  <c r="D21" i="3"/>
  <c r="E21" i="3"/>
  <c r="F21" i="3" s="1"/>
  <c r="E18" i="2"/>
  <c r="D18" i="2"/>
  <c r="F18" i="2" s="1"/>
  <c r="Y14" i="1"/>
  <c r="AC11" i="1"/>
  <c r="AC30" i="1" s="1"/>
  <c r="AC34" i="1" s="1"/>
  <c r="Y7" i="1"/>
  <c r="AB6" i="1"/>
  <c r="AB30" i="1" s="1"/>
  <c r="AB34" i="1" s="1"/>
  <c r="AF30" i="1"/>
  <c r="AF34" i="1" s="1"/>
  <c r="AE30" i="1"/>
  <c r="AE34" i="1" s="1"/>
  <c r="AD30" i="1"/>
  <c r="AD34" i="1" s="1"/>
  <c r="Q30" i="1"/>
  <c r="Q34" i="1" s="1"/>
  <c r="R33" i="1" l="1"/>
  <c r="B34" i="11"/>
  <c r="D34" i="11" s="1"/>
  <c r="B6" i="11"/>
  <c r="D6" i="11" s="1"/>
  <c r="F5" i="11"/>
  <c r="AA30" i="1"/>
  <c r="AA34" i="1" s="1"/>
  <c r="Z30" i="1"/>
  <c r="Z34" i="1" s="1"/>
  <c r="Y30" i="1"/>
  <c r="Y34" i="1" s="1"/>
  <c r="X30" i="1"/>
  <c r="X34" i="1" s="1"/>
  <c r="O30" i="1"/>
  <c r="O34" i="1" s="1"/>
  <c r="B35" i="11" l="1"/>
  <c r="D35" i="11" s="1"/>
  <c r="F34" i="11"/>
  <c r="S33" i="1" s="1"/>
  <c r="B7" i="11"/>
  <c r="D7" i="11" s="1"/>
  <c r="F6" i="11"/>
  <c r="M30" i="1"/>
  <c r="W30" i="1"/>
  <c r="W34" i="1" s="1"/>
  <c r="V30" i="1"/>
  <c r="V34" i="1" s="1"/>
  <c r="U30" i="1"/>
  <c r="U34" i="1" s="1"/>
  <c r="T30" i="1"/>
  <c r="T34" i="1" s="1"/>
  <c r="S30" i="1"/>
  <c r="S34" i="1" s="1"/>
  <c r="R30" i="1"/>
  <c r="R34" i="1" s="1"/>
  <c r="P30" i="1"/>
  <c r="P34" i="1" s="1"/>
  <c r="N30" i="1"/>
  <c r="N34" i="1" s="1"/>
  <c r="N36" i="1" s="1"/>
  <c r="L30" i="1"/>
  <c r="L34" i="1" s="1"/>
  <c r="L36" i="1" s="1"/>
  <c r="B36" i="11" l="1"/>
  <c r="D36" i="11" s="1"/>
  <c r="F35" i="11"/>
  <c r="T33" i="1" s="1"/>
  <c r="B8" i="11"/>
  <c r="D8" i="11" s="1"/>
  <c r="F7" i="11"/>
  <c r="M34" i="1"/>
  <c r="M36" i="1" s="1"/>
  <c r="O32" i="1" s="1"/>
  <c r="O36" i="1" s="1"/>
  <c r="B37" i="11" l="1"/>
  <c r="D37" i="11" s="1"/>
  <c r="F36" i="11"/>
  <c r="U33" i="1" s="1"/>
  <c r="F8" i="11"/>
  <c r="B9" i="11"/>
  <c r="D9" i="11" s="1"/>
  <c r="P32" i="1"/>
  <c r="Q32" i="1"/>
  <c r="Q36" i="1" s="1"/>
  <c r="P36" i="1"/>
  <c r="R32" i="1" s="1"/>
  <c r="B38" i="11" l="1"/>
  <c r="D38" i="11" s="1"/>
  <c r="F37" i="11"/>
  <c r="V33" i="1" s="1"/>
  <c r="B10" i="11"/>
  <c r="D10" i="11" s="1"/>
  <c r="F9" i="11"/>
  <c r="R36" i="1"/>
  <c r="S32" i="1" s="1"/>
  <c r="B39" i="11" l="1"/>
  <c r="D39" i="11" s="1"/>
  <c r="F38" i="11"/>
  <c r="W33" i="1" s="1"/>
  <c r="B11" i="11"/>
  <c r="D11" i="11" s="1"/>
  <c r="F10" i="11"/>
  <c r="S36" i="1"/>
  <c r="T32" i="1" s="1"/>
  <c r="B40" i="11" l="1"/>
  <c r="D40" i="11" s="1"/>
  <c r="F39" i="11"/>
  <c r="X33" i="1" s="1"/>
  <c r="B12" i="11"/>
  <c r="D12" i="11" s="1"/>
  <c r="F11" i="11"/>
  <c r="T36" i="1"/>
  <c r="U32" i="1" s="1"/>
  <c r="B41" i="11" l="1"/>
  <c r="D41" i="11" s="1"/>
  <c r="F40" i="11"/>
  <c r="Y33" i="1" s="1"/>
  <c r="B13" i="11"/>
  <c r="D13" i="11" s="1"/>
  <c r="F12" i="11"/>
  <c r="U36" i="1"/>
  <c r="V32" i="1" s="1"/>
  <c r="B42" i="11" l="1"/>
  <c r="D42" i="11" s="1"/>
  <c r="F41" i="11"/>
  <c r="Z33" i="1" s="1"/>
  <c r="B14" i="11"/>
  <c r="D14" i="11" s="1"/>
  <c r="F13" i="11"/>
  <c r="V36" i="1"/>
  <c r="W32" i="1" s="1"/>
  <c r="W36" i="1" s="1"/>
  <c r="X32" i="1" s="1"/>
  <c r="X36" i="1" s="1"/>
  <c r="Y32" i="1" s="1"/>
  <c r="Y36" i="1" s="1"/>
  <c r="Z32" i="1" s="1"/>
  <c r="Z36" i="1" s="1"/>
  <c r="AA32" i="1" s="1"/>
  <c r="B43" i="11" l="1"/>
  <c r="D43" i="11" s="1"/>
  <c r="F42" i="11"/>
  <c r="AA33" i="1" s="1"/>
  <c r="AA36" i="1" s="1"/>
  <c r="AB32" i="1" s="1"/>
  <c r="B15" i="11"/>
  <c r="D15" i="11" s="1"/>
  <c r="F14" i="11"/>
  <c r="B44" i="11" l="1"/>
  <c r="D44" i="11" s="1"/>
  <c r="F43" i="11"/>
  <c r="AB33" i="1" s="1"/>
  <c r="AB36" i="1" s="1"/>
  <c r="AC32" i="1" s="1"/>
  <c r="B16" i="11"/>
  <c r="D16" i="11" s="1"/>
  <c r="F16" i="11" s="1"/>
  <c r="F15" i="11"/>
  <c r="B45" i="11" l="1"/>
  <c r="D45" i="11" s="1"/>
  <c r="F44" i="11"/>
  <c r="AC33" i="1" s="1"/>
  <c r="AC36" i="1" s="1"/>
  <c r="AD32" i="1" s="1"/>
  <c r="B46" i="11" l="1"/>
  <c r="D46" i="11" s="1"/>
  <c r="F45" i="11"/>
  <c r="AD33" i="1" s="1"/>
  <c r="AD36" i="1" s="1"/>
  <c r="AE32" i="1" s="1"/>
  <c r="B47" i="11" l="1"/>
  <c r="D47" i="11" s="1"/>
  <c r="F47" i="11" s="1"/>
  <c r="AF33" i="1" s="1"/>
  <c r="F46" i="11"/>
  <c r="AE33" i="1" s="1"/>
  <c r="AE36" i="1" s="1"/>
  <c r="AF32" i="1" s="1"/>
  <c r="AF36" i="1" l="1"/>
</calcChain>
</file>

<file path=xl/sharedStrings.xml><?xml version="1.0" encoding="utf-8"?>
<sst xmlns="http://schemas.openxmlformats.org/spreadsheetml/2006/main" count="573" uniqueCount="222">
  <si>
    <t>Meerjaren onderhoudsplan VVE Villapark Witte Kruislaan</t>
  </si>
  <si>
    <t>Waardering</t>
  </si>
  <si>
    <t>Element</t>
  </si>
  <si>
    <t>Goed</t>
  </si>
  <si>
    <t>Redelijk</t>
  </si>
  <si>
    <t>Matig</t>
  </si>
  <si>
    <t>Slecht</t>
  </si>
  <si>
    <t>Omschrijving</t>
  </si>
  <si>
    <t>Actie</t>
  </si>
  <si>
    <t>Startjaar</t>
  </si>
  <si>
    <t>Cyclus</t>
  </si>
  <si>
    <t>Bedrag per uitvoering</t>
  </si>
  <si>
    <t>Bestrating</t>
  </si>
  <si>
    <t>Bestrating onderhoud</t>
  </si>
  <si>
    <t>X</t>
  </si>
  <si>
    <t xml:space="preserve">Uitvoeren </t>
  </si>
  <si>
    <t>Controleren staat</t>
  </si>
  <si>
    <t>Herstellen</t>
  </si>
  <si>
    <t xml:space="preserve">Bestrating </t>
  </si>
  <si>
    <t>Bestrating bijv. wortelgroei</t>
  </si>
  <si>
    <t>Split en schelpen</t>
  </si>
  <si>
    <t xml:space="preserve">Aanvullen </t>
  </si>
  <si>
    <t>Bewegende toegangspoorten</t>
  </si>
  <si>
    <t>Toegangshekken</t>
  </si>
  <si>
    <t>Uitvoeren</t>
  </si>
  <si>
    <t>Vervangen</t>
  </si>
  <si>
    <t>Vervangen van hekdelen</t>
  </si>
  <si>
    <t>Herstellen van scharnieren, armen, sloten, etc.</t>
  </si>
  <si>
    <t>Vaststaande hekdelen</t>
  </si>
  <si>
    <t>Vervangen van kapotte delen</t>
  </si>
  <si>
    <t>Tuinhuisje bij verdiepte tuin</t>
  </si>
  <si>
    <t xml:space="preserve">Herstellen </t>
  </si>
  <si>
    <t>Herstellen beschadigingen</t>
  </si>
  <si>
    <t>Verdiepte tuin</t>
  </si>
  <si>
    <t>Verlichting</t>
  </si>
  <si>
    <t>Armatuur vervangen en/of herstellen beschadigingen</t>
  </si>
  <si>
    <t>Beltableaus</t>
  </si>
  <si>
    <t>indien nodig vervangen na 15 jaar</t>
  </si>
  <si>
    <t>Bomen</t>
  </si>
  <si>
    <t>UItvoeren</t>
  </si>
  <si>
    <t>Snoei bomen + eikenprocessierups</t>
  </si>
  <si>
    <t>Park</t>
  </si>
  <si>
    <t>n.t.b.</t>
  </si>
  <si>
    <t>Totale onderhouskosten</t>
  </si>
  <si>
    <t>Reservefonds per 01/01</t>
  </si>
  <si>
    <t>Jaarlijkse bijdrage</t>
  </si>
  <si>
    <t>Uitgaven</t>
  </si>
  <si>
    <t>Reservefonds per 31/12</t>
  </si>
  <si>
    <t>2023 Begroting</t>
  </si>
  <si>
    <t>2024 Begroting</t>
  </si>
  <si>
    <t>2025 Begroting</t>
  </si>
  <si>
    <t>2026 Begroting</t>
  </si>
  <si>
    <t>2027 Begroting</t>
  </si>
  <si>
    <t>2028 Begroting</t>
  </si>
  <si>
    <t>2029 Begroting</t>
  </si>
  <si>
    <t>2030 Begroting</t>
  </si>
  <si>
    <t>2031 begroting</t>
  </si>
  <si>
    <t>2023 Afrekening</t>
  </si>
  <si>
    <t>2024 Afrekening</t>
  </si>
  <si>
    <t>Resultaat boekjaar</t>
  </si>
  <si>
    <t>2032 begroting</t>
  </si>
  <si>
    <t>2033 begroting</t>
  </si>
  <si>
    <t>2034 begroting</t>
  </si>
  <si>
    <t>2035 begroting</t>
  </si>
  <si>
    <t>2025 Afrekening</t>
  </si>
  <si>
    <t>2036 Begroting</t>
  </si>
  <si>
    <t>2037 begroting</t>
  </si>
  <si>
    <t>2038 begroting</t>
  </si>
  <si>
    <t>2039 begroting</t>
  </si>
  <si>
    <t>2040 begroting</t>
  </si>
  <si>
    <t>Toelichting</t>
  </si>
  <si>
    <t>NB</t>
  </si>
  <si>
    <t>indexatie van 3% over 15 jaar levert indexcijfer op van 155,8 (1,558)</t>
  </si>
  <si>
    <t>indexatie van 3% over 10 jaar levert indexcijfer op van 133,4 (1,334)</t>
  </si>
  <si>
    <t>bedragen afronden naar boven in MJOP?</t>
  </si>
  <si>
    <t xml:space="preserve">houten delen tuinhuisje controleren? </t>
  </si>
  <si>
    <t>Lampen vervangen, zit in diversen begroting</t>
  </si>
  <si>
    <t>Plan van aanpak o.b.v. visie</t>
  </si>
  <si>
    <t>Onderbouwing</t>
  </si>
  <si>
    <t>het controleren van de staat is altijd op 1 euro begroot. Dit bedrag wordt niet uitgegeven, maar is opgenomen zodat duidelijk is in welk jaar de controle van de staat moet plaatsvinden</t>
  </si>
  <si>
    <t>Voor de toekomst is begroot om niet iedere 21 jaar, maar iedere 15 jaar de bestrating te herstellen</t>
  </si>
  <si>
    <t>Er zijn in de periode 2009 tot 2022 (13 jaar) 2 reparatiemoment geweest.</t>
  </si>
  <si>
    <t>Voor de toekomst is er rekening gehouden met een frequentie van 1 keer per 15 jaar</t>
  </si>
  <si>
    <t>In 2022 zijn de werkzaamheden door de secretaris uitgevoerd, waardoor de kosten lager zijn uitgevallen</t>
  </si>
  <si>
    <t>In 2022 is hiervoor en offerte opgesteld. Zie onderstaande offerte. Dit bedrag van 6800 dient als basis voor het MJOP</t>
  </si>
  <si>
    <t>Materiaal</t>
  </si>
  <si>
    <t>Uren</t>
  </si>
  <si>
    <t>Mario</t>
  </si>
  <si>
    <t>16 uur uitrijden</t>
  </si>
  <si>
    <t>Grind en Split</t>
  </si>
  <si>
    <t>Datum</t>
  </si>
  <si>
    <t>Uitvoeder</t>
  </si>
  <si>
    <t>Totaal</t>
  </si>
  <si>
    <t>Totalen</t>
  </si>
  <si>
    <t>Financiele informatie uit VVE administratie</t>
  </si>
  <si>
    <t xml:space="preserve">Split en schelpen zijn in 2015 en in 2023 aangevuld. Dat is 16 en 24 jaar na oorsprong van het park </t>
  </si>
  <si>
    <t>Het bestede bedrag 2023 dient als basis voor het MJOP</t>
  </si>
  <si>
    <t>Voor de toekomst is begroot met een frequentie van 1 keer per 10 jaar, vanwege o.a. toegenomen gewicht van auto's en dat de uitgevoerde werkzaamheden aan de late kant zijn uitgevoerd</t>
  </si>
  <si>
    <t>sleutel loophekken</t>
  </si>
  <si>
    <t>Hek achteringang verf + schoonmaak</t>
  </si>
  <si>
    <t xml:space="preserve">Martin </t>
  </si>
  <si>
    <t>Faac - div. onderdelen</t>
  </si>
  <si>
    <t>Verzek.</t>
  </si>
  <si>
    <t>retour bliksum inslag</t>
  </si>
  <si>
    <t>Mosterd</t>
  </si>
  <si>
    <t>v.Hengelkant en rapport</t>
  </si>
  <si>
    <t>Martin</t>
  </si>
  <si>
    <t>divers materiaal</t>
  </si>
  <si>
    <t>materiaal en Laswerk</t>
  </si>
  <si>
    <t>Algemeen</t>
  </si>
  <si>
    <t>Conclusie</t>
  </si>
  <si>
    <t>In 2016, 2022 en 2023 groot onderhoud geweest aan bewegende toegangshekken</t>
  </si>
  <si>
    <t>opritten, wortelgroei</t>
  </si>
  <si>
    <t>verhoging garage 32-34-36</t>
  </si>
  <si>
    <t>van Veenschoten</t>
  </si>
  <si>
    <t xml:space="preserve">van Veenschoten </t>
  </si>
  <si>
    <t>in 2021 is de bestrating voor het eerst sinds het bestaan van het park hersteld. Dit is na 21 jaar. Er zaten toen meerdere plekken met wortelgroei en slijtage door berijding in de bestrating hersteld. Beide ingangen zijn volledig hersteld</t>
  </si>
  <si>
    <t>De kosten uit 2021 (5589 euro) dienen als basis voor de begroting in de toekomst</t>
  </si>
  <si>
    <t>Hekdelen</t>
  </si>
  <si>
    <t>Er zijn geen reapaties bekend uit het verleden</t>
  </si>
  <si>
    <t>De vaste hekdelen zijn niet eerder gerepareerd</t>
  </si>
  <si>
    <t>Gezien de leeftijd en de staat (2026 redelijk) wordt rekening gehouden een cylcus van 10 jaar waarin reparatie te verwachten zijn</t>
  </si>
  <si>
    <t>Het bedrag van 500 euro is een inschatting o.b.v. prijzen van bouwmarkt gamma</t>
  </si>
  <si>
    <t>Beltableau</t>
  </si>
  <si>
    <t>Den Butter</t>
  </si>
  <si>
    <t>Deurintercom</t>
  </si>
  <si>
    <t>Bedrag</t>
  </si>
  <si>
    <t>na 15 jaar is beltableau vervangen aan beide zijden inclusief schermen in appartementen</t>
  </si>
  <si>
    <t>Voor de toekomst is daarom gekozen voor een looptijd van 15 jaar</t>
  </si>
  <si>
    <t>Het bedrag uit 2018 is gebriukt als basis</t>
  </si>
  <si>
    <t>tuinlampen</t>
  </si>
  <si>
    <t>Lampen</t>
  </si>
  <si>
    <t>Het normale onderhoud (lampen vervangen) wordt via de winst en verlies rekening betaald, valt niet onder het MJOP</t>
  </si>
  <si>
    <t>Er zijn geen reparaties of vervangingen bekend sinds de oorsprong van het park</t>
  </si>
  <si>
    <t>Pius Floris - snoeien bomen, planten eik
en visueel keuren alle bomen</t>
  </si>
  <si>
    <t xml:space="preserve">BoomOH - 11 bewoners ad 500,00 </t>
  </si>
  <si>
    <t>Gem.Hvs - Rooivergunning. Tromp nr 38</t>
  </si>
  <si>
    <t>Specht - kapwerk 2 x grove den</t>
  </si>
  <si>
    <t xml:space="preserve">Gem.Hvs - Rooivergunning.  2 zieke eiken parkeerplaats Riet en Leny </t>
  </si>
  <si>
    <t>Boels Kloofmachine</t>
  </si>
  <si>
    <t>Wilco - kappen 2 x eik</t>
  </si>
  <si>
    <t>Wilco - kloven</t>
  </si>
  <si>
    <t>Wilco - boomstobbes verwijderd</t>
  </si>
  <si>
    <t>Wilco - Snoeien van bijna alle bomen
behalve in het bos gedeelte - 3 dagen</t>
  </si>
  <si>
    <t>Wilco - Snoeien van het park ??</t>
  </si>
  <si>
    <t>Gem. Hvs - kapvergunning vliegden</t>
  </si>
  <si>
    <t>Kappen Vliegden</t>
  </si>
  <si>
    <t>MultiFlora - Verwijderen  boom</t>
  </si>
  <si>
    <t>Bleekemolen OH Tromp 24-40
offerte 22.03.2013</t>
  </si>
  <si>
    <t>Boom  11 bewoners ad 300,00</t>
  </si>
  <si>
    <t>MultiFlora - Verwijderen omgevallen boom</t>
  </si>
  <si>
    <t xml:space="preserve">Multiflora - Stormschade </t>
  </si>
  <si>
    <t>Multiflora - Herstel beplanting nav 
stormschade - nieuwe struiken (tuin theo??)</t>
  </si>
  <si>
    <t>Bleekemolen OH bomen
offerte 22.09.2015</t>
  </si>
  <si>
    <t>Bleekemolen - kap grove den</t>
  </si>
  <si>
    <t>Multiflora - extra werk sneeuwval</t>
  </si>
  <si>
    <t>Bleekemolen - sneeuwschade  uit 2017</t>
  </si>
  <si>
    <t>Gem.Hvs. - kapvergunning   1 - boom</t>
  </si>
  <si>
    <t>Gem.Hvs. - kapvergunning   2 - bomen</t>
  </si>
  <si>
    <t>Bleekemolen - snoei en kap . Offerte 18.11.2017 (snoei ivm dode takken div. bomen) in juli 2018 uitgevoerd</t>
  </si>
  <si>
    <t>Boom  11 bewoners ad 217,70</t>
  </si>
  <si>
    <t>Bleekemolen  - snoeien dode takken</t>
  </si>
  <si>
    <t>Bleekemolen - Eikenprocessierups</t>
  </si>
  <si>
    <t>Bleekemolen - onderhoud 
offerte 08.06.2020</t>
  </si>
  <si>
    <t>Bleekemolen  - Eikenprocessierups</t>
  </si>
  <si>
    <t xml:space="preserve">Bleekemolen - Snoei. </t>
  </si>
  <si>
    <t>Bleekemolen - Kap Grove Den en Conifeer</t>
  </si>
  <si>
    <t>Bleekemolen - Kap grove den /OH snoei 
 dode takken boven openbare weg</t>
  </si>
  <si>
    <t xml:space="preserve">Van Wilsum - Stormschade Eunice Thuja </t>
  </si>
  <si>
    <t>Bleekemolen jan 23 -  dode takken verwijderen vnl boven openbare weg / offerte  dec 2022</t>
  </si>
  <si>
    <t>Gemiddeld per uitgevoerd jaar</t>
  </si>
  <si>
    <t>sinds de jaren 2017 wordt er jaarlijks groot onderhoud aan de bomen uitgevoerd</t>
  </si>
  <si>
    <t>Vanwege het grote onderhoud is er in het MJOP jaarlijks een bedrag begroot van 1500 euro</t>
  </si>
  <si>
    <t>Er is (nog) geen bedrag opgenomen voor het plan van aanpak o.b.v. een visie. De visie is nog niet opgesteld, waardoor het niet mogelijk is hiervoor een bedrag te begroten</t>
  </si>
  <si>
    <t>Voor extra onderhoud aan de tuin, uitgevoerd door de hovenier en andere werkzaamheden is standaard 1500 euro per jaar begroot.</t>
  </si>
  <si>
    <t>Aanleiding herijking</t>
  </si>
  <si>
    <t>MJOP moet voldoende financiele dekking hebben voor de komende jaren, in 2025 onvoldoende dekking</t>
  </si>
  <si>
    <t>Achtergrond</t>
  </si>
  <si>
    <t>Vragen</t>
  </si>
  <si>
    <t>indexeren van jaarlijkse bijdrage van 4000? Op welke manier: per 5 jaar met 1000 omhoog?</t>
  </si>
  <si>
    <t>De rood gearceerde bedrage zijn aangepast t.o.v. 2025 versie</t>
  </si>
  <si>
    <t>De geel gearceerde delen moeten nog uitgezocht worden</t>
  </si>
  <si>
    <t>Jaarlijkse bijdrrage was 5000, naar 4000 bijgestelt om verlies/winst rekening in balans te krijgen. Terug naar 5000 euro per direct?</t>
  </si>
  <si>
    <t>extra onderhoud park wijzigen naar flexibel budget hovenier</t>
  </si>
  <si>
    <t>Bomenonderhoud</t>
  </si>
  <si>
    <t>Flexibel budget hovenier</t>
  </si>
  <si>
    <t>Verdiepte tuin vijver en muren</t>
  </si>
  <si>
    <t>Voor de vijver en de muren van de verdiepte tuin is rekening gehouden met een looptijd van 20 jaar</t>
  </si>
  <si>
    <t>Beltableaus en brievenbussen</t>
  </si>
  <si>
    <t>Op basis van besluit leden flexibele werkzaamheden uitvoeren</t>
  </si>
  <si>
    <t>Verdiepte tuin: vijver en muren</t>
  </si>
  <si>
    <t>Tuinhuisje dak, houten delen en muren</t>
  </si>
  <si>
    <t>Contributie</t>
  </si>
  <si>
    <t>Indexatie</t>
  </si>
  <si>
    <t>Verhoging contributie</t>
  </si>
  <si>
    <t>Subtotaal contributie</t>
  </si>
  <si>
    <t>Totaalbedrag contributie</t>
  </si>
  <si>
    <t>Dotatie reservefonds</t>
  </si>
  <si>
    <t>indexatie</t>
  </si>
  <si>
    <t>Subtotaal dotatie</t>
  </si>
  <si>
    <t>Verhoging contributie tbv reservefonds</t>
  </si>
  <si>
    <t>Totaalbedrag dotatie</t>
  </si>
  <si>
    <t>DOTATIE BEREKENING</t>
  </si>
  <si>
    <t>Scenario</t>
  </si>
  <si>
    <t>Vervangen hekdelen</t>
  </si>
  <si>
    <t>Draaipoort Amer - Hekwinkel.nl - Maatwerk hekwerk en poorten online</t>
  </si>
  <si>
    <t>Prijs op internet opgezocht. Zie link als voorbeeld</t>
  </si>
  <si>
    <t>Prijs per hek ongeveer 2500 euro materiaalkosten. Inclusief arbeid en twee poorten begroot op 8000 euro</t>
  </si>
  <si>
    <t>het herstellen van beschadigingen is niet eerder uitgevoerd door de VVE</t>
  </si>
  <si>
    <t>De kosten voor mogelijk hetstellen beschadigingen is ingeschat op 2500 euro, 1 keer per 10 jaar</t>
  </si>
  <si>
    <t>Voor de toekomst is het herstellen van de muren begroot op 5000 euro</t>
  </si>
  <si>
    <t>BEGA lamparmaturen</t>
  </si>
  <si>
    <t>Bestaande lamparmatuur mogelijk niet meer te verkrijgen.</t>
  </si>
  <si>
    <t>Vergelijkbaar nieuw model is BEGA 84075. Richtprijs 811 euro per armatuur</t>
  </si>
  <si>
    <t>Armatuur herstellen indien beschadigd</t>
  </si>
  <si>
    <t xml:space="preserve">Er zijn geen grote repaties of vervangingen geweest sinds de oorsprong van het park </t>
  </si>
  <si>
    <t>Voor de toekomst is rekening gehouden met een looptijd van 30 jaar voor het herstellen van beschadigde lichtarmaturen</t>
  </si>
  <si>
    <t>Het bedrag voor herstellen van beschadigde lichtarmaturen is geschat op 3000 euro.</t>
  </si>
  <si>
    <t>MJOP huidige situatie</t>
  </si>
  <si>
    <t>MJOP minimale waarde reservefonds 10.000 euro</t>
  </si>
  <si>
    <t>MJOP minimale waarde reservefonds 15.000 euro</t>
  </si>
  <si>
    <t>MJOP minimale waarde reservefonds 20.000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</si>
</sst>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164" formatCode="_(&quot;€&quot;\ * #,##0.00_);_(&quot;€&quot;\ * \(#,##0.00\);_(&quot;€&quot;\ * &quot;-&quot;??_);_(@_)"/>
    <numFmt numFmtId="165" formatCode="_ [$€-413]\ * #,##0.00_ ;_ [$€-413]\ * \-#,##0.00_ ;_ [$€-413]\ * &quot;-&quot;??_ ;_ @_ "/>
    <numFmt numFmtId="166" formatCode="dd/mm/yy;@"/>
    <numFmt numFmtId="167" formatCode="_ &quot;€&quot;\ * #,##0_ ;_ &quot;€&quot;\ * \-#,##0_ ;_ &quot;€&quot;\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
      <b/>
      <i/>
      <sz val="11"/>
      <color theme="1"/>
      <name val="Calibri"/>
      <family val="2"/>
      <scheme val="minor"/>
    </font>
    <font>
      <i/>
      <sz val="11"/>
      <name val="Calibri"/>
      <family val="2"/>
      <scheme val="minor"/>
    </font>
    <font>
      <sz val="8"/>
      <color theme="1"/>
      <name val="Calibri"/>
      <family val="2"/>
      <scheme val="minor"/>
    </font>
    <font>
      <b/>
      <u/>
      <sz val="11"/>
      <color theme="1"/>
      <name val="Calibri (Hoofdtekst)"/>
    </font>
    <font>
      <b/>
      <u/>
      <sz val="11"/>
      <color theme="1"/>
      <name val="Calibri"/>
      <family val="2"/>
      <scheme val="minor"/>
    </font>
    <font>
      <i/>
      <sz val="11"/>
      <color theme="4"/>
      <name val="Calibri"/>
      <family val="2"/>
      <scheme val="minor"/>
    </font>
    <font>
      <sz val="11"/>
      <color rgb="FFFF0000"/>
      <name val="Calibri"/>
      <family val="2"/>
      <scheme val="minor"/>
    </font>
    <font>
      <u/>
      <sz val="11"/>
      <color theme="10"/>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5">
    <xf numFmtId="0" fontId="0" fillId="0" borderId="0" xfId="0"/>
    <xf numFmtId="165" fontId="0" fillId="0" borderId="0" xfId="0" applyNumberFormat="1"/>
    <xf numFmtId="0" fontId="2" fillId="2" borderId="0" xfId="0" applyFont="1" applyFill="1" applyAlignment="1">
      <alignment horizontal="center" vertical="center"/>
    </xf>
    <xf numFmtId="0" fontId="2" fillId="2" borderId="0" xfId="0" applyFont="1" applyFill="1" applyAlignment="1">
      <alignment horizontal="center" vertical="center" textRotation="90"/>
    </xf>
    <xf numFmtId="165" fontId="2" fillId="2" borderId="0" xfId="0" applyNumberFormat="1" applyFont="1" applyFill="1" applyAlignment="1">
      <alignment horizontal="center" vertical="center"/>
    </xf>
    <xf numFmtId="0" fontId="3" fillId="3" borderId="0" xfId="0" applyFont="1" applyFill="1"/>
    <xf numFmtId="165" fontId="3" fillId="3" borderId="0" xfId="0" applyNumberFormat="1" applyFont="1" applyFill="1"/>
    <xf numFmtId="44" fontId="3" fillId="3" borderId="0" xfId="1" applyFont="1" applyFill="1"/>
    <xf numFmtId="0" fontId="0" fillId="0" borderId="1" xfId="0" applyBorder="1"/>
    <xf numFmtId="165" fontId="0" fillId="0" borderId="1" xfId="0" applyNumberFormat="1" applyBorder="1"/>
    <xf numFmtId="44" fontId="0" fillId="0" borderId="1" xfId="1" applyFont="1" applyBorder="1"/>
    <xf numFmtId="0" fontId="0" fillId="3" borderId="0" xfId="0" applyFill="1"/>
    <xf numFmtId="165" fontId="0" fillId="3" borderId="0" xfId="0" applyNumberFormat="1" applyFill="1"/>
    <xf numFmtId="44" fontId="0" fillId="3" borderId="0" xfId="1" applyFont="1" applyFill="1"/>
    <xf numFmtId="44" fontId="0" fillId="0" borderId="1" xfId="1" applyFont="1" applyFill="1" applyBorder="1"/>
    <xf numFmtId="0" fontId="2" fillId="4" borderId="0" xfId="0" applyFont="1" applyFill="1"/>
    <xf numFmtId="165" fontId="2" fillId="4" borderId="0" xfId="0" applyNumberFormat="1" applyFont="1" applyFill="1"/>
    <xf numFmtId="44" fontId="2" fillId="4" borderId="0" xfId="0" applyNumberFormat="1" applyFont="1" applyFill="1"/>
    <xf numFmtId="165" fontId="4" fillId="4" borderId="0" xfId="0" applyNumberFormat="1" applyFont="1" applyFill="1"/>
    <xf numFmtId="165" fontId="5" fillId="0" borderId="1" xfId="0" applyNumberFormat="1" applyFont="1" applyBorder="1"/>
    <xf numFmtId="0" fontId="5" fillId="0" borderId="0" xfId="0" applyFont="1"/>
    <xf numFmtId="0" fontId="2" fillId="2" borderId="0" xfId="0" applyFont="1" applyFill="1" applyAlignment="1">
      <alignment horizontal="center" vertical="center" wrapText="1"/>
    </xf>
    <xf numFmtId="0" fontId="6" fillId="2" borderId="0" xfId="0" applyFont="1" applyFill="1" applyAlignment="1">
      <alignment horizontal="center" vertical="center" wrapText="1"/>
    </xf>
    <xf numFmtId="44" fontId="0" fillId="0" borderId="0" xfId="1" applyFont="1"/>
    <xf numFmtId="44" fontId="8" fillId="0" borderId="0" xfId="1" applyFont="1"/>
    <xf numFmtId="0" fontId="2" fillId="5" borderId="0" xfId="0" applyFont="1" applyFill="1" applyAlignment="1">
      <alignment horizontal="center" vertical="center" wrapText="1"/>
    </xf>
    <xf numFmtId="44" fontId="3" fillId="5" borderId="0" xfId="1" applyFont="1" applyFill="1"/>
    <xf numFmtId="44" fontId="0" fillId="5" borderId="1" xfId="1" applyFont="1" applyFill="1" applyBorder="1"/>
    <xf numFmtId="44" fontId="0" fillId="5" borderId="0" xfId="1" applyFont="1" applyFill="1"/>
    <xf numFmtId="165" fontId="0" fillId="5" borderId="1" xfId="0" applyNumberFormat="1" applyFill="1" applyBorder="1"/>
    <xf numFmtId="44" fontId="2" fillId="5" borderId="0" xfId="0" applyNumberFormat="1" applyFont="1" applyFill="1"/>
    <xf numFmtId="0" fontId="0" fillId="5" borderId="0" xfId="0" applyFill="1"/>
    <xf numFmtId="165" fontId="0" fillId="5" borderId="0" xfId="0" applyNumberFormat="1" applyFill="1"/>
    <xf numFmtId="44" fontId="4" fillId="5" borderId="0" xfId="0" applyNumberFormat="1" applyFont="1" applyFill="1"/>
    <xf numFmtId="44" fontId="5" fillId="0" borderId="1" xfId="1" applyFont="1" applyFill="1" applyBorder="1"/>
    <xf numFmtId="44" fontId="0" fillId="0" borderId="0" xfId="1" applyFont="1" applyFill="1"/>
    <xf numFmtId="165" fontId="5" fillId="0" borderId="0" xfId="0" applyNumberFormat="1" applyFont="1"/>
    <xf numFmtId="44" fontId="2" fillId="6" borderId="0" xfId="0" applyNumberFormat="1" applyFont="1" applyFill="1"/>
    <xf numFmtId="44" fontId="6" fillId="6" borderId="0" xfId="0" applyNumberFormat="1" applyFont="1" applyFill="1"/>
    <xf numFmtId="44" fontId="5" fillId="3" borderId="0" xfId="1" applyFont="1" applyFill="1"/>
    <xf numFmtId="44" fontId="7" fillId="3" borderId="0" xfId="1" applyFont="1" applyFill="1"/>
    <xf numFmtId="165" fontId="0" fillId="0" borderId="0" xfId="1" applyNumberFormat="1" applyFont="1"/>
    <xf numFmtId="0" fontId="2" fillId="0" borderId="0" xfId="0" applyFont="1"/>
    <xf numFmtId="0" fontId="10" fillId="0" borderId="0" xfId="0" applyFont="1"/>
    <xf numFmtId="165" fontId="0" fillId="0" borderId="1" xfId="1" applyNumberFormat="1" applyFont="1" applyBorder="1"/>
    <xf numFmtId="166" fontId="0" fillId="0" borderId="0" xfId="0" applyNumberFormat="1"/>
    <xf numFmtId="166" fontId="2" fillId="0" borderId="0" xfId="0" applyNumberFormat="1" applyFont="1"/>
    <xf numFmtId="2" fontId="2" fillId="0" borderId="0" xfId="0" applyNumberFormat="1" applyFont="1"/>
    <xf numFmtId="44" fontId="0" fillId="0" borderId="0" xfId="0" applyNumberFormat="1"/>
    <xf numFmtId="14" fontId="0" fillId="0" borderId="0" xfId="0" applyNumberFormat="1"/>
    <xf numFmtId="0" fontId="11" fillId="0" borderId="0" xfId="0" applyFont="1"/>
    <xf numFmtId="166" fontId="0" fillId="0" borderId="0" xfId="0" applyNumberFormat="1" applyAlignment="1">
      <alignment horizontal="center"/>
    </xf>
    <xf numFmtId="2" fontId="0" fillId="0" borderId="0" xfId="0" applyNumberFormat="1" applyAlignment="1">
      <alignment wrapText="1"/>
    </xf>
    <xf numFmtId="0" fontId="0" fillId="0" borderId="0" xfId="0" applyAlignment="1">
      <alignment wrapText="1"/>
    </xf>
    <xf numFmtId="44" fontId="2" fillId="0" borderId="0" xfId="1" applyFont="1"/>
    <xf numFmtId="0" fontId="12" fillId="0" borderId="0" xfId="0" applyFont="1"/>
    <xf numFmtId="164" fontId="0" fillId="0" borderId="0" xfId="0" applyNumberFormat="1"/>
    <xf numFmtId="167" fontId="0" fillId="0" borderId="0" xfId="1" applyNumberFormat="1" applyFont="1"/>
    <xf numFmtId="165" fontId="0" fillId="0" borderId="1" xfId="1" applyNumberFormat="1" applyFont="1" applyFill="1" applyBorder="1"/>
    <xf numFmtId="0" fontId="9" fillId="0" borderId="0" xfId="0" applyFont="1"/>
    <xf numFmtId="0" fontId="13" fillId="0" borderId="0" xfId="2"/>
    <xf numFmtId="0" fontId="0" fillId="0" borderId="0" xfId="0" applyFill="1"/>
    <xf numFmtId="165" fontId="0" fillId="7" borderId="0" xfId="0" applyNumberFormat="1" applyFill="1"/>
    <xf numFmtId="44" fontId="0" fillId="8" borderId="0" xfId="1" applyFont="1" applyFill="1"/>
    <xf numFmtId="0" fontId="0" fillId="0" borderId="0" xfId="0" applyAlignment="1">
      <alignment horizontal="center"/>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7</xdr:col>
      <xdr:colOff>50800</xdr:colOff>
      <xdr:row>95</xdr:row>
      <xdr:rowOff>101599</xdr:rowOff>
    </xdr:to>
    <xdr:pic>
      <xdr:nvPicPr>
        <xdr:cNvPr id="2" name="Afbeelding 1">
          <a:extLst>
            <a:ext uri="{FF2B5EF4-FFF2-40B4-BE49-F238E27FC236}">
              <a16:creationId xmlns:a16="http://schemas.microsoft.com/office/drawing/2014/main" xmlns="" id="{1E7D4F17-FB6D-C9D7-722C-A15C9A97EF03}"/>
            </a:ext>
          </a:extLst>
        </xdr:cNvPr>
        <xdr:cNvPicPr>
          <a:picLocks noChangeAspect="1"/>
        </xdr:cNvPicPr>
      </xdr:nvPicPr>
      <xdr:blipFill>
        <a:blip xmlns:r="http://schemas.openxmlformats.org/officeDocument/2006/relationships" r:embed="rId1"/>
        <a:stretch>
          <a:fillRect/>
        </a:stretch>
      </xdr:blipFill>
      <xdr:spPr>
        <a:xfrm>
          <a:off x="0" y="12573000"/>
          <a:ext cx="7531100" cy="772160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hekwinkel.nl/product/draaipoort-amer/?gad_source=1&amp;gad_campaignid=21837842842&amp;gclid=EAIaIQobChMI_rndjuPxkgMV7aKDBx3UyCAdEAYYASABEgLOBvD_Bw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tabSelected="1" zoomScale="70" zoomScaleNormal="70" workbookViewId="0">
      <selection activeCell="AG1" sqref="AG1"/>
    </sheetView>
  </sheetViews>
  <sheetFormatPr defaultColWidth="8.85546875" defaultRowHeight="15"/>
  <cols>
    <col min="1" max="1" width="20" bestFit="1" customWidth="1"/>
    <col min="2" max="2" width="39.42578125" bestFit="1" customWidth="1"/>
    <col min="3" max="3" width="4.5703125" customWidth="1"/>
    <col min="4" max="6" width="5.5703125" bestFit="1" customWidth="1"/>
    <col min="7" max="7" width="17.140625" bestFit="1" customWidth="1"/>
    <col min="8" max="8" width="49.42578125" bestFit="1" customWidth="1"/>
    <col min="9" max="9" width="11.42578125" bestFit="1" customWidth="1"/>
    <col min="10" max="10" width="9.42578125" bestFit="1" customWidth="1"/>
    <col min="11" max="11" width="29.42578125" bestFit="1" customWidth="1"/>
    <col min="12" max="12" width="15" customWidth="1"/>
    <col min="13" max="13" width="14.85546875" customWidth="1"/>
    <col min="14" max="14" width="15" customWidth="1"/>
    <col min="15" max="15" width="14.5703125" style="20" customWidth="1"/>
    <col min="16" max="16" width="15.42578125" customWidth="1"/>
    <col min="17" max="17" width="14" customWidth="1"/>
    <col min="18" max="18" width="13.42578125" bestFit="1" customWidth="1"/>
    <col min="19" max="19" width="14.140625" customWidth="1"/>
    <col min="20" max="20" width="14" customWidth="1"/>
    <col min="21" max="21" width="14.7109375" customWidth="1"/>
    <col min="22" max="22" width="14.85546875" customWidth="1"/>
    <col min="23" max="23" width="14" customWidth="1"/>
    <col min="24" max="24" width="15.42578125" customWidth="1"/>
    <col min="25" max="25" width="14.5703125" customWidth="1"/>
    <col min="26" max="27" width="13.85546875" customWidth="1"/>
    <col min="28" max="28" width="15.140625" customWidth="1"/>
    <col min="29" max="29" width="15" customWidth="1"/>
    <col min="30" max="30" width="14.5703125" customWidth="1"/>
    <col min="31" max="31" width="14.28515625" customWidth="1"/>
    <col min="32" max="32" width="14.7109375" customWidth="1"/>
  </cols>
  <sheetData>
    <row r="1" spans="1:34">
      <c r="A1" s="64" t="s">
        <v>0</v>
      </c>
      <c r="B1" s="64"/>
      <c r="K1" s="1"/>
    </row>
    <row r="2" spans="1:34">
      <c r="C2" s="64" t="s">
        <v>1</v>
      </c>
      <c r="D2" s="64"/>
      <c r="E2" s="64"/>
      <c r="F2" s="64"/>
      <c r="K2" s="1"/>
    </row>
    <row r="3" spans="1:34" ht="43.5">
      <c r="A3" s="2"/>
      <c r="B3" s="2" t="s">
        <v>2</v>
      </c>
      <c r="C3" s="3" t="s">
        <v>3</v>
      </c>
      <c r="D3" s="3" t="s">
        <v>4</v>
      </c>
      <c r="E3" s="3" t="s">
        <v>5</v>
      </c>
      <c r="F3" s="3" t="s">
        <v>6</v>
      </c>
      <c r="G3" s="2" t="s">
        <v>7</v>
      </c>
      <c r="H3" s="2" t="s">
        <v>8</v>
      </c>
      <c r="I3" s="2" t="s">
        <v>9</v>
      </c>
      <c r="J3" s="2" t="s">
        <v>10</v>
      </c>
      <c r="K3" s="4" t="s">
        <v>11</v>
      </c>
      <c r="L3" s="21" t="s">
        <v>48</v>
      </c>
      <c r="M3" s="22" t="s">
        <v>57</v>
      </c>
      <c r="N3" s="21" t="s">
        <v>49</v>
      </c>
      <c r="O3" s="22" t="s">
        <v>58</v>
      </c>
      <c r="P3" s="25" t="s">
        <v>50</v>
      </c>
      <c r="Q3" s="25" t="s">
        <v>64</v>
      </c>
      <c r="R3" s="25" t="s">
        <v>51</v>
      </c>
      <c r="S3" s="21" t="s">
        <v>52</v>
      </c>
      <c r="T3" s="21" t="s">
        <v>53</v>
      </c>
      <c r="U3" s="21" t="s">
        <v>54</v>
      </c>
      <c r="V3" s="21" t="s">
        <v>55</v>
      </c>
      <c r="W3" s="21" t="s">
        <v>56</v>
      </c>
      <c r="X3" s="21" t="s">
        <v>60</v>
      </c>
      <c r="Y3" s="21" t="s">
        <v>61</v>
      </c>
      <c r="Z3" s="21" t="s">
        <v>62</v>
      </c>
      <c r="AA3" s="21" t="s">
        <v>63</v>
      </c>
      <c r="AB3" s="21" t="s">
        <v>65</v>
      </c>
      <c r="AC3" s="21" t="s">
        <v>66</v>
      </c>
      <c r="AD3" s="21" t="s">
        <v>67</v>
      </c>
      <c r="AE3" s="21" t="s">
        <v>68</v>
      </c>
      <c r="AF3" s="21" t="s">
        <v>69</v>
      </c>
      <c r="AH3" s="21" t="s">
        <v>70</v>
      </c>
    </row>
    <row r="4" spans="1:34">
      <c r="A4" s="5">
        <v>100</v>
      </c>
      <c r="B4" s="5" t="s">
        <v>12</v>
      </c>
      <c r="C4" s="5"/>
      <c r="D4" s="5"/>
      <c r="E4" s="5"/>
      <c r="F4" s="5"/>
      <c r="G4" s="5"/>
      <c r="H4" s="5"/>
      <c r="I4" s="5"/>
      <c r="J4" s="5"/>
      <c r="K4" s="6"/>
      <c r="L4" s="7"/>
      <c r="M4" s="7"/>
      <c r="N4" s="7"/>
      <c r="O4" s="40"/>
      <c r="P4" s="26"/>
      <c r="Q4" s="26"/>
      <c r="R4" s="26"/>
      <c r="S4" s="7"/>
      <c r="T4" s="7"/>
      <c r="U4" s="7"/>
      <c r="V4" s="7"/>
      <c r="W4" s="7"/>
      <c r="X4" s="7"/>
      <c r="Y4" s="7"/>
      <c r="Z4" s="7"/>
      <c r="AA4" s="7"/>
      <c r="AB4" s="11"/>
      <c r="AC4" s="11"/>
      <c r="AD4" s="11"/>
      <c r="AE4" s="11"/>
      <c r="AF4" s="11"/>
    </row>
    <row r="5" spans="1:34">
      <c r="A5" s="8">
        <v>101</v>
      </c>
      <c r="B5" s="8" t="s">
        <v>13</v>
      </c>
      <c r="C5" s="8"/>
      <c r="D5" s="8" t="s">
        <v>14</v>
      </c>
      <c r="E5" s="8"/>
      <c r="F5" s="8"/>
      <c r="G5" s="8" t="s">
        <v>15</v>
      </c>
      <c r="H5" s="8" t="s">
        <v>16</v>
      </c>
      <c r="I5" s="8">
        <v>2025</v>
      </c>
      <c r="J5" s="8">
        <v>5</v>
      </c>
      <c r="K5" s="9">
        <v>1</v>
      </c>
      <c r="L5" s="10">
        <v>0</v>
      </c>
      <c r="M5" s="10">
        <v>0</v>
      </c>
      <c r="N5" s="14">
        <v>0</v>
      </c>
      <c r="O5" s="34">
        <v>0</v>
      </c>
      <c r="P5" s="27">
        <v>1</v>
      </c>
      <c r="Q5" s="27">
        <v>0</v>
      </c>
      <c r="R5" s="27">
        <v>0</v>
      </c>
      <c r="S5" s="10">
        <v>0</v>
      </c>
      <c r="T5" s="10">
        <v>0</v>
      </c>
      <c r="U5" s="10">
        <v>0</v>
      </c>
      <c r="V5" s="10">
        <v>1</v>
      </c>
      <c r="W5" s="10">
        <v>0</v>
      </c>
      <c r="X5" s="10">
        <v>0</v>
      </c>
      <c r="Y5" s="10">
        <v>0</v>
      </c>
      <c r="Z5" s="10">
        <v>0</v>
      </c>
      <c r="AA5" s="10">
        <v>1</v>
      </c>
      <c r="AB5" s="14">
        <v>0</v>
      </c>
      <c r="AC5" s="14">
        <v>0</v>
      </c>
      <c r="AD5" s="14">
        <v>0</v>
      </c>
      <c r="AE5" s="9">
        <v>0</v>
      </c>
      <c r="AF5" s="9">
        <v>1</v>
      </c>
    </row>
    <row r="6" spans="1:34">
      <c r="A6" s="8">
        <v>104</v>
      </c>
      <c r="B6" s="8" t="s">
        <v>18</v>
      </c>
      <c r="C6" s="8"/>
      <c r="D6" s="8" t="s">
        <v>14</v>
      </c>
      <c r="E6" s="8"/>
      <c r="F6" s="8"/>
      <c r="G6" s="8" t="s">
        <v>17</v>
      </c>
      <c r="H6" s="8" t="s">
        <v>19</v>
      </c>
      <c r="I6" s="8">
        <v>2021</v>
      </c>
      <c r="J6" s="8">
        <v>15</v>
      </c>
      <c r="K6" s="19">
        <v>5589</v>
      </c>
      <c r="L6" s="10">
        <v>0</v>
      </c>
      <c r="M6" s="10">
        <v>0</v>
      </c>
      <c r="N6" s="14">
        <v>0</v>
      </c>
      <c r="O6" s="34">
        <v>0</v>
      </c>
      <c r="P6" s="27">
        <v>0</v>
      </c>
      <c r="Q6" s="27">
        <v>0</v>
      </c>
      <c r="R6" s="27">
        <v>0</v>
      </c>
      <c r="S6" s="10">
        <v>0</v>
      </c>
      <c r="T6" s="10">
        <v>0</v>
      </c>
      <c r="U6" s="10">
        <v>0</v>
      </c>
      <c r="V6" s="10">
        <v>0</v>
      </c>
      <c r="W6" s="10">
        <v>0</v>
      </c>
      <c r="X6" s="10">
        <v>0</v>
      </c>
      <c r="Y6" s="10">
        <v>0</v>
      </c>
      <c r="Z6" s="10">
        <v>0</v>
      </c>
      <c r="AA6" s="10">
        <v>0</v>
      </c>
      <c r="AB6" s="9">
        <f>K6*1.558</f>
        <v>8707.6620000000003</v>
      </c>
      <c r="AC6" s="14">
        <v>0</v>
      </c>
      <c r="AD6" s="14">
        <v>0</v>
      </c>
      <c r="AE6" s="9">
        <v>0</v>
      </c>
      <c r="AF6" s="9">
        <v>0</v>
      </c>
    </row>
    <row r="7" spans="1:34">
      <c r="A7" s="8">
        <v>105</v>
      </c>
      <c r="B7" s="8" t="s">
        <v>20</v>
      </c>
      <c r="C7" s="8" t="s">
        <v>14</v>
      </c>
      <c r="D7" s="8"/>
      <c r="E7" s="8"/>
      <c r="F7" s="8"/>
      <c r="G7" s="8" t="s">
        <v>17</v>
      </c>
      <c r="H7" s="8" t="s">
        <v>21</v>
      </c>
      <c r="I7" s="8">
        <v>2023</v>
      </c>
      <c r="J7" s="8">
        <v>10</v>
      </c>
      <c r="K7" s="9">
        <v>3900</v>
      </c>
      <c r="L7" s="10">
        <v>3239.32</v>
      </c>
      <c r="M7" s="10">
        <v>3846.5</v>
      </c>
      <c r="N7" s="14">
        <v>0</v>
      </c>
      <c r="O7" s="34">
        <v>0</v>
      </c>
      <c r="P7" s="27">
        <v>0</v>
      </c>
      <c r="Q7" s="27">
        <v>0</v>
      </c>
      <c r="R7" s="27">
        <v>0</v>
      </c>
      <c r="S7" s="10">
        <v>0</v>
      </c>
      <c r="T7" s="10">
        <v>0</v>
      </c>
      <c r="U7" s="10">
        <v>0</v>
      </c>
      <c r="V7" s="10">
        <v>0</v>
      </c>
      <c r="W7" s="10">
        <v>0</v>
      </c>
      <c r="X7" s="10">
        <v>0</v>
      </c>
      <c r="Y7" s="10">
        <f>M7*1.334</f>
        <v>5131.2310000000007</v>
      </c>
      <c r="Z7" s="10">
        <v>0</v>
      </c>
      <c r="AA7" s="10">
        <v>0</v>
      </c>
      <c r="AB7" s="14">
        <v>0</v>
      </c>
      <c r="AC7" s="14">
        <v>0</v>
      </c>
      <c r="AD7" s="14">
        <v>0</v>
      </c>
      <c r="AE7" s="9">
        <v>0</v>
      </c>
      <c r="AF7" s="9">
        <v>0</v>
      </c>
    </row>
    <row r="8" spans="1:34">
      <c r="A8" s="11">
        <v>200</v>
      </c>
      <c r="B8" s="11" t="s">
        <v>22</v>
      </c>
      <c r="C8" s="11"/>
      <c r="D8" s="11"/>
      <c r="E8" s="11"/>
      <c r="F8" s="11"/>
      <c r="G8" s="11"/>
      <c r="H8" s="11"/>
      <c r="I8" s="11"/>
      <c r="J8" s="11"/>
      <c r="K8" s="12"/>
      <c r="L8" s="13"/>
      <c r="M8" s="13"/>
      <c r="N8" s="13"/>
      <c r="O8" s="39"/>
      <c r="P8" s="28"/>
      <c r="Q8" s="28"/>
      <c r="R8" s="28"/>
      <c r="S8" s="13"/>
      <c r="T8" s="13"/>
      <c r="U8" s="13"/>
      <c r="V8" s="13"/>
      <c r="W8" s="13"/>
      <c r="X8" s="13"/>
      <c r="Y8" s="13"/>
      <c r="Z8" s="13"/>
      <c r="AA8" s="13"/>
      <c r="AB8" s="11"/>
      <c r="AC8" s="11"/>
      <c r="AD8" s="11"/>
      <c r="AE8" s="11"/>
      <c r="AF8" s="11"/>
    </row>
    <row r="9" spans="1:34">
      <c r="A9" s="8">
        <v>201</v>
      </c>
      <c r="B9" s="8" t="s">
        <v>23</v>
      </c>
      <c r="C9" s="8"/>
      <c r="D9" s="8" t="s">
        <v>14</v>
      </c>
      <c r="E9" s="8"/>
      <c r="F9" s="8"/>
      <c r="G9" s="8" t="s">
        <v>24</v>
      </c>
      <c r="H9" s="8" t="s">
        <v>16</v>
      </c>
      <c r="I9" s="8">
        <v>2027</v>
      </c>
      <c r="J9" s="8">
        <v>5</v>
      </c>
      <c r="K9" s="9">
        <v>1</v>
      </c>
      <c r="L9" s="10">
        <v>0</v>
      </c>
      <c r="M9" s="10">
        <v>0</v>
      </c>
      <c r="N9" s="14">
        <v>0</v>
      </c>
      <c r="O9" s="34">
        <v>0</v>
      </c>
      <c r="P9" s="27">
        <v>0</v>
      </c>
      <c r="Q9" s="27">
        <v>0</v>
      </c>
      <c r="R9" s="27">
        <v>0</v>
      </c>
      <c r="S9" s="10">
        <v>1</v>
      </c>
      <c r="T9" s="10">
        <v>0</v>
      </c>
      <c r="U9" s="10">
        <v>0</v>
      </c>
      <c r="V9" s="10">
        <v>0</v>
      </c>
      <c r="W9" s="10">
        <v>0</v>
      </c>
      <c r="X9" s="10">
        <v>1</v>
      </c>
      <c r="Y9" s="10">
        <v>0</v>
      </c>
      <c r="Z9" s="10">
        <v>0</v>
      </c>
      <c r="AA9" s="10">
        <v>0</v>
      </c>
      <c r="AB9" s="44">
        <v>0</v>
      </c>
      <c r="AC9" s="44">
        <v>1</v>
      </c>
      <c r="AD9" s="44">
        <v>0</v>
      </c>
      <c r="AE9" s="44">
        <v>0</v>
      </c>
      <c r="AF9" s="44">
        <v>0</v>
      </c>
    </row>
    <row r="10" spans="1:34">
      <c r="A10" s="8">
        <v>202</v>
      </c>
      <c r="B10" s="8" t="s">
        <v>23</v>
      </c>
      <c r="C10" s="8"/>
      <c r="D10" s="8" t="s">
        <v>14</v>
      </c>
      <c r="E10" s="8"/>
      <c r="F10" s="8"/>
      <c r="G10" s="8" t="s">
        <v>25</v>
      </c>
      <c r="H10" s="8" t="s">
        <v>26</v>
      </c>
      <c r="I10" s="8">
        <v>2040</v>
      </c>
      <c r="J10" s="8">
        <v>40</v>
      </c>
      <c r="K10" s="9">
        <v>8000</v>
      </c>
      <c r="L10" s="10">
        <v>0</v>
      </c>
      <c r="M10" s="10">
        <v>0</v>
      </c>
      <c r="N10" s="14">
        <v>0</v>
      </c>
      <c r="O10" s="34">
        <v>0</v>
      </c>
      <c r="P10" s="27">
        <v>0</v>
      </c>
      <c r="Q10" s="27">
        <v>0</v>
      </c>
      <c r="R10" s="27">
        <v>0</v>
      </c>
      <c r="S10" s="10">
        <v>0</v>
      </c>
      <c r="T10" s="10">
        <v>0</v>
      </c>
      <c r="U10" s="10">
        <v>0</v>
      </c>
      <c r="V10" s="10">
        <v>0</v>
      </c>
      <c r="W10" s="10">
        <v>0</v>
      </c>
      <c r="X10" s="10">
        <v>0</v>
      </c>
      <c r="Y10" s="10">
        <v>0</v>
      </c>
      <c r="Z10" s="10">
        <v>0</v>
      </c>
      <c r="AA10" s="10">
        <v>0</v>
      </c>
      <c r="AB10" s="44">
        <v>0</v>
      </c>
      <c r="AC10" s="44">
        <v>0</v>
      </c>
      <c r="AD10" s="44">
        <v>0</v>
      </c>
      <c r="AE10" s="44">
        <v>0</v>
      </c>
      <c r="AF10" s="58">
        <v>8000</v>
      </c>
    </row>
    <row r="11" spans="1:34">
      <c r="A11">
        <v>203</v>
      </c>
      <c r="B11" t="s">
        <v>23</v>
      </c>
      <c r="C11" s="8"/>
      <c r="D11" s="8" t="s">
        <v>14</v>
      </c>
      <c r="E11" s="8"/>
      <c r="F11" s="8"/>
      <c r="G11" s="8" t="s">
        <v>25</v>
      </c>
      <c r="H11" s="8" t="s">
        <v>27</v>
      </c>
      <c r="I11" s="8">
        <v>2022</v>
      </c>
      <c r="J11" s="8">
        <v>15</v>
      </c>
      <c r="K11" s="9">
        <v>6800</v>
      </c>
      <c r="L11" s="10">
        <v>0</v>
      </c>
      <c r="M11" s="10">
        <v>0</v>
      </c>
      <c r="N11" s="14">
        <v>0</v>
      </c>
      <c r="O11" s="34">
        <v>0</v>
      </c>
      <c r="P11" s="27">
        <v>0</v>
      </c>
      <c r="Q11" s="27">
        <v>0</v>
      </c>
      <c r="R11" s="27">
        <v>0</v>
      </c>
      <c r="S11" s="10">
        <v>0</v>
      </c>
      <c r="T11" s="10">
        <v>0</v>
      </c>
      <c r="U11" s="10">
        <v>0</v>
      </c>
      <c r="V11" s="10">
        <v>0</v>
      </c>
      <c r="W11" s="10">
        <v>0</v>
      </c>
      <c r="X11" s="10">
        <v>0</v>
      </c>
      <c r="Y11" s="10">
        <v>0</v>
      </c>
      <c r="Z11" s="10">
        <v>0</v>
      </c>
      <c r="AA11" s="10">
        <v>0</v>
      </c>
      <c r="AB11" s="44">
        <v>0</v>
      </c>
      <c r="AC11" s="44">
        <f>K11*1.558</f>
        <v>10594.4</v>
      </c>
      <c r="AD11" s="44">
        <v>0</v>
      </c>
      <c r="AE11" s="44">
        <v>0</v>
      </c>
      <c r="AF11" s="44">
        <v>0</v>
      </c>
    </row>
    <row r="12" spans="1:34">
      <c r="A12" s="11">
        <v>300</v>
      </c>
      <c r="B12" s="11" t="s">
        <v>28</v>
      </c>
      <c r="C12" s="11"/>
      <c r="D12" s="11"/>
      <c r="E12" s="11"/>
      <c r="F12" s="11"/>
      <c r="G12" s="11"/>
      <c r="H12" s="11"/>
      <c r="I12" s="11"/>
      <c r="J12" s="11"/>
      <c r="K12" s="12"/>
      <c r="L12" s="13"/>
      <c r="M12" s="13"/>
      <c r="N12" s="13"/>
      <c r="O12" s="39"/>
      <c r="P12" s="28"/>
      <c r="Q12" s="28"/>
      <c r="R12" s="28"/>
      <c r="S12" s="13"/>
      <c r="T12" s="13"/>
      <c r="U12" s="13"/>
      <c r="V12" s="13"/>
      <c r="W12" s="13"/>
      <c r="X12" s="13"/>
      <c r="Y12" s="13"/>
      <c r="Z12" s="13"/>
      <c r="AA12" s="13"/>
      <c r="AB12" s="11"/>
      <c r="AC12" s="11"/>
      <c r="AD12" s="11"/>
      <c r="AE12" s="11"/>
      <c r="AF12" s="11"/>
    </row>
    <row r="13" spans="1:34">
      <c r="A13" s="8">
        <v>301</v>
      </c>
      <c r="B13" s="8" t="s">
        <v>28</v>
      </c>
      <c r="C13" s="8"/>
      <c r="D13" s="8" t="s">
        <v>14</v>
      </c>
      <c r="E13" s="8"/>
      <c r="F13" s="8"/>
      <c r="G13" s="8" t="s">
        <v>15</v>
      </c>
      <c r="H13" s="8" t="s">
        <v>16</v>
      </c>
      <c r="I13" s="8">
        <v>2023</v>
      </c>
      <c r="J13" s="8">
        <v>5</v>
      </c>
      <c r="K13" s="9">
        <v>1</v>
      </c>
      <c r="L13" s="10">
        <v>1</v>
      </c>
      <c r="M13" s="10">
        <v>0</v>
      </c>
      <c r="N13" s="14">
        <v>0</v>
      </c>
      <c r="O13" s="34">
        <v>0</v>
      </c>
      <c r="P13" s="27">
        <v>0</v>
      </c>
      <c r="Q13" s="27">
        <v>0</v>
      </c>
      <c r="R13" s="27">
        <v>0</v>
      </c>
      <c r="S13" s="10">
        <v>0</v>
      </c>
      <c r="T13" s="10">
        <v>1</v>
      </c>
      <c r="U13" s="10">
        <v>0</v>
      </c>
      <c r="V13" s="10">
        <v>0</v>
      </c>
      <c r="W13" s="10">
        <v>0</v>
      </c>
      <c r="X13" s="10">
        <v>0</v>
      </c>
      <c r="Y13" s="10">
        <v>1</v>
      </c>
      <c r="Z13" s="10">
        <v>0</v>
      </c>
      <c r="AA13" s="10">
        <v>0</v>
      </c>
      <c r="AB13" s="9">
        <v>0</v>
      </c>
      <c r="AC13" s="9">
        <v>0</v>
      </c>
      <c r="AD13" s="9">
        <v>1</v>
      </c>
      <c r="AE13" s="9">
        <v>0</v>
      </c>
      <c r="AF13" s="9">
        <v>0</v>
      </c>
    </row>
    <row r="14" spans="1:34">
      <c r="A14" s="8">
        <v>302</v>
      </c>
      <c r="B14" s="8" t="s">
        <v>28</v>
      </c>
      <c r="C14" s="8"/>
      <c r="D14" s="8" t="s">
        <v>14</v>
      </c>
      <c r="E14" s="8"/>
      <c r="F14" s="8"/>
      <c r="G14" s="8" t="s">
        <v>25</v>
      </c>
      <c r="H14" s="8" t="s">
        <v>29</v>
      </c>
      <c r="I14" s="8">
        <v>2023</v>
      </c>
      <c r="J14" s="8">
        <v>10</v>
      </c>
      <c r="K14" s="9">
        <v>500</v>
      </c>
      <c r="L14" s="10">
        <v>500</v>
      </c>
      <c r="M14" s="10">
        <v>422.33</v>
      </c>
      <c r="N14" s="14">
        <v>0</v>
      </c>
      <c r="O14" s="34">
        <v>0</v>
      </c>
      <c r="P14" s="27">
        <v>0</v>
      </c>
      <c r="Q14" s="27">
        <v>0</v>
      </c>
      <c r="R14" s="27">
        <v>0</v>
      </c>
      <c r="S14" s="10">
        <v>0</v>
      </c>
      <c r="T14" s="10">
        <v>0</v>
      </c>
      <c r="U14" s="10">
        <v>0</v>
      </c>
      <c r="V14" s="10">
        <v>0</v>
      </c>
      <c r="W14" s="10">
        <v>0</v>
      </c>
      <c r="X14" s="10">
        <v>0</v>
      </c>
      <c r="Y14" s="10">
        <f>500*1.334</f>
        <v>667</v>
      </c>
      <c r="Z14" s="10">
        <v>0</v>
      </c>
      <c r="AA14" s="10">
        <v>0</v>
      </c>
      <c r="AB14" s="9">
        <v>0</v>
      </c>
      <c r="AC14" s="9">
        <v>0</v>
      </c>
      <c r="AD14" s="9">
        <v>0</v>
      </c>
      <c r="AE14" s="9">
        <v>0</v>
      </c>
      <c r="AF14" s="9"/>
    </row>
    <row r="15" spans="1:34">
      <c r="A15" s="11">
        <v>400</v>
      </c>
      <c r="B15" s="11" t="s">
        <v>30</v>
      </c>
      <c r="C15" s="11"/>
      <c r="D15" s="11"/>
      <c r="E15" s="11"/>
      <c r="F15" s="11"/>
      <c r="G15" s="11"/>
      <c r="H15" s="11"/>
      <c r="I15" s="11"/>
      <c r="J15" s="11"/>
      <c r="K15" s="12"/>
      <c r="L15" s="13"/>
      <c r="M15" s="13"/>
      <c r="N15" s="13"/>
      <c r="O15" s="39"/>
      <c r="P15" s="28"/>
      <c r="Q15" s="28"/>
      <c r="R15" s="28"/>
      <c r="S15" s="13"/>
      <c r="T15" s="13"/>
      <c r="U15" s="13"/>
      <c r="V15" s="13"/>
      <c r="W15" s="13"/>
      <c r="X15" s="13"/>
      <c r="Y15" s="13"/>
      <c r="Z15" s="13"/>
      <c r="AA15" s="13"/>
      <c r="AB15" s="11"/>
      <c r="AC15" s="11"/>
      <c r="AD15" s="11"/>
      <c r="AE15" s="11"/>
      <c r="AF15" s="11"/>
    </row>
    <row r="16" spans="1:34">
      <c r="A16" s="8">
        <v>401</v>
      </c>
      <c r="B16" s="8" t="s">
        <v>191</v>
      </c>
      <c r="C16" s="8"/>
      <c r="D16" s="8" t="s">
        <v>14</v>
      </c>
      <c r="E16" s="8"/>
      <c r="F16" s="8"/>
      <c r="G16" s="8" t="s">
        <v>15</v>
      </c>
      <c r="H16" s="8" t="s">
        <v>16</v>
      </c>
      <c r="I16" s="8">
        <v>2021</v>
      </c>
      <c r="J16" s="8">
        <v>5</v>
      </c>
      <c r="K16" s="9">
        <v>1</v>
      </c>
      <c r="L16" s="10">
        <v>0</v>
      </c>
      <c r="M16" s="10">
        <v>0</v>
      </c>
      <c r="N16" s="14">
        <v>0</v>
      </c>
      <c r="O16" s="34">
        <v>0</v>
      </c>
      <c r="P16" s="27">
        <v>0</v>
      </c>
      <c r="Q16" s="27">
        <v>0</v>
      </c>
      <c r="R16" s="27">
        <v>1</v>
      </c>
      <c r="S16" s="10">
        <v>0</v>
      </c>
      <c r="T16" s="10">
        <v>0</v>
      </c>
      <c r="U16" s="10">
        <v>0</v>
      </c>
      <c r="V16" s="10">
        <v>0</v>
      </c>
      <c r="W16" s="10">
        <v>1</v>
      </c>
      <c r="X16" s="10">
        <v>0</v>
      </c>
      <c r="Y16" s="10">
        <v>0</v>
      </c>
      <c r="Z16" s="10">
        <v>0</v>
      </c>
      <c r="AA16" s="10">
        <v>0</v>
      </c>
      <c r="AB16" s="9">
        <v>1</v>
      </c>
      <c r="AC16" s="9">
        <v>0</v>
      </c>
      <c r="AD16" s="9">
        <v>0</v>
      </c>
      <c r="AE16" s="9">
        <v>0</v>
      </c>
      <c r="AF16" s="9">
        <v>0</v>
      </c>
    </row>
    <row r="17" spans="1:32">
      <c r="A17" s="8">
        <v>402</v>
      </c>
      <c r="B17" s="8" t="s">
        <v>191</v>
      </c>
      <c r="C17" s="8"/>
      <c r="D17" s="8" t="s">
        <v>14</v>
      </c>
      <c r="E17" s="8"/>
      <c r="F17" s="8"/>
      <c r="G17" s="8" t="s">
        <v>31</v>
      </c>
      <c r="H17" s="8" t="s">
        <v>32</v>
      </c>
      <c r="I17" s="8">
        <v>2028</v>
      </c>
      <c r="J17" s="8">
        <v>10</v>
      </c>
      <c r="K17" s="9">
        <v>2500</v>
      </c>
      <c r="L17" s="10">
        <v>0</v>
      </c>
      <c r="M17" s="10">
        <v>0</v>
      </c>
      <c r="N17" s="14">
        <v>0</v>
      </c>
      <c r="O17" s="34">
        <v>0</v>
      </c>
      <c r="P17" s="27">
        <v>0</v>
      </c>
      <c r="Q17" s="27">
        <v>0</v>
      </c>
      <c r="R17" s="27">
        <v>0</v>
      </c>
      <c r="S17" s="10">
        <v>0</v>
      </c>
      <c r="T17" s="10">
        <v>2500</v>
      </c>
      <c r="U17" s="10">
        <v>0</v>
      </c>
      <c r="V17" s="10">
        <v>0</v>
      </c>
      <c r="W17" s="10">
        <v>0</v>
      </c>
      <c r="X17" s="10">
        <v>0</v>
      </c>
      <c r="Y17" s="10">
        <v>0</v>
      </c>
      <c r="Z17" s="10">
        <v>0</v>
      </c>
      <c r="AA17" s="10">
        <v>0</v>
      </c>
      <c r="AB17" s="9">
        <v>0</v>
      </c>
      <c r="AC17" s="9">
        <v>0</v>
      </c>
      <c r="AD17" s="9">
        <f>2500*1.334</f>
        <v>3335</v>
      </c>
      <c r="AE17" s="9">
        <v>0</v>
      </c>
      <c r="AF17" s="9">
        <v>0</v>
      </c>
    </row>
    <row r="18" spans="1:32">
      <c r="A18" s="11">
        <v>500</v>
      </c>
      <c r="B18" s="11" t="s">
        <v>33</v>
      </c>
      <c r="C18" s="11"/>
      <c r="D18" s="11"/>
      <c r="E18" s="11"/>
      <c r="F18" s="11"/>
      <c r="G18" s="11"/>
      <c r="H18" s="11"/>
      <c r="I18" s="11"/>
      <c r="J18" s="11"/>
      <c r="K18" s="12"/>
      <c r="L18" s="13"/>
      <c r="M18" s="13"/>
      <c r="N18" s="13"/>
      <c r="O18" s="39"/>
      <c r="P18" s="28"/>
      <c r="Q18" s="28"/>
      <c r="R18" s="28"/>
      <c r="S18" s="13"/>
      <c r="T18" s="13"/>
      <c r="U18" s="13"/>
      <c r="V18" s="13"/>
      <c r="W18" s="13"/>
      <c r="X18" s="13"/>
      <c r="Y18" s="13"/>
      <c r="Z18" s="13"/>
      <c r="AA18" s="13"/>
      <c r="AB18" s="11"/>
      <c r="AC18" s="11"/>
      <c r="AD18" s="11"/>
      <c r="AE18" s="11"/>
      <c r="AF18" s="11"/>
    </row>
    <row r="19" spans="1:32">
      <c r="A19" s="8">
        <v>501</v>
      </c>
      <c r="B19" s="8" t="s">
        <v>190</v>
      </c>
      <c r="C19" s="8" t="s">
        <v>14</v>
      </c>
      <c r="D19" s="8"/>
      <c r="E19" s="8"/>
      <c r="F19" s="8"/>
      <c r="G19" s="8" t="s">
        <v>17</v>
      </c>
      <c r="H19" s="8" t="s">
        <v>32</v>
      </c>
      <c r="I19" s="8">
        <v>2029</v>
      </c>
      <c r="J19" s="8">
        <v>20</v>
      </c>
      <c r="K19" s="9">
        <v>5000</v>
      </c>
      <c r="L19" s="10">
        <v>0</v>
      </c>
      <c r="M19" s="10">
        <v>0</v>
      </c>
      <c r="N19" s="14">
        <v>0</v>
      </c>
      <c r="O19" s="34">
        <v>0</v>
      </c>
      <c r="P19" s="27">
        <v>0</v>
      </c>
      <c r="Q19" s="27">
        <v>0</v>
      </c>
      <c r="R19" s="27">
        <v>0</v>
      </c>
      <c r="S19" s="10">
        <v>0</v>
      </c>
      <c r="T19" s="10">
        <v>0</v>
      </c>
      <c r="U19" s="10">
        <v>5000</v>
      </c>
      <c r="V19" s="10">
        <v>0</v>
      </c>
      <c r="W19" s="10">
        <v>0</v>
      </c>
      <c r="X19" s="10">
        <v>0</v>
      </c>
      <c r="Y19" s="10">
        <v>0</v>
      </c>
      <c r="Z19" s="10">
        <v>0</v>
      </c>
      <c r="AA19" s="10">
        <v>0</v>
      </c>
      <c r="AB19" s="9">
        <v>0</v>
      </c>
      <c r="AC19" s="9">
        <v>0</v>
      </c>
      <c r="AD19" s="9">
        <v>0</v>
      </c>
      <c r="AE19" s="9">
        <v>0</v>
      </c>
      <c r="AF19" s="9">
        <v>0</v>
      </c>
    </row>
    <row r="20" spans="1:32">
      <c r="A20" s="11">
        <v>600</v>
      </c>
      <c r="B20" s="11" t="s">
        <v>34</v>
      </c>
      <c r="C20" s="11"/>
      <c r="D20" s="11"/>
      <c r="E20" s="11"/>
      <c r="F20" s="11"/>
      <c r="G20" s="11"/>
      <c r="H20" s="11"/>
      <c r="I20" s="11"/>
      <c r="J20" s="11"/>
      <c r="K20" s="12"/>
      <c r="L20" s="13"/>
      <c r="M20" s="13"/>
      <c r="N20" s="13"/>
      <c r="O20" s="39"/>
      <c r="P20" s="28"/>
      <c r="Q20" s="28"/>
      <c r="R20" s="28"/>
      <c r="S20" s="13"/>
      <c r="T20" s="13"/>
      <c r="U20" s="13"/>
      <c r="V20" s="13"/>
      <c r="W20" s="13"/>
      <c r="X20" s="13"/>
      <c r="Y20" s="13"/>
      <c r="Z20" s="13"/>
      <c r="AA20" s="13"/>
      <c r="AB20" s="11"/>
      <c r="AC20" s="11"/>
      <c r="AD20" s="11"/>
      <c r="AE20" s="11"/>
      <c r="AF20" s="11"/>
    </row>
    <row r="21" spans="1:32">
      <c r="A21" s="8">
        <v>600</v>
      </c>
      <c r="B21" s="8" t="s">
        <v>34</v>
      </c>
      <c r="C21" s="8" t="s">
        <v>14</v>
      </c>
      <c r="D21" s="8"/>
      <c r="E21" s="8"/>
      <c r="F21" s="8"/>
      <c r="G21" s="8" t="s">
        <v>25</v>
      </c>
      <c r="H21" s="8" t="s">
        <v>76</v>
      </c>
      <c r="I21" s="8">
        <v>2021</v>
      </c>
      <c r="J21" s="8">
        <v>1</v>
      </c>
      <c r="K21" s="9">
        <v>1</v>
      </c>
      <c r="L21" s="10">
        <v>1</v>
      </c>
      <c r="M21" s="10">
        <v>0</v>
      </c>
      <c r="N21" s="14">
        <v>1</v>
      </c>
      <c r="O21" s="34">
        <v>0</v>
      </c>
      <c r="P21" s="27">
        <v>1</v>
      </c>
      <c r="Q21" s="27">
        <v>0</v>
      </c>
      <c r="R21" s="27">
        <v>1</v>
      </c>
      <c r="S21" s="10">
        <v>1</v>
      </c>
      <c r="T21" s="10">
        <v>1</v>
      </c>
      <c r="U21" s="10">
        <v>1</v>
      </c>
      <c r="V21" s="10">
        <v>1</v>
      </c>
      <c r="W21" s="10">
        <v>1</v>
      </c>
      <c r="X21" s="10">
        <v>1</v>
      </c>
      <c r="Y21" s="10">
        <v>1</v>
      </c>
      <c r="Z21" s="10">
        <v>1</v>
      </c>
      <c r="AA21" s="10">
        <v>1</v>
      </c>
      <c r="AB21" s="9">
        <v>1</v>
      </c>
      <c r="AC21" s="9">
        <v>1</v>
      </c>
      <c r="AD21" s="9">
        <v>1</v>
      </c>
      <c r="AE21" s="9">
        <v>1</v>
      </c>
      <c r="AF21" s="9">
        <v>1</v>
      </c>
    </row>
    <row r="22" spans="1:32">
      <c r="A22" s="8">
        <v>601</v>
      </c>
      <c r="B22" s="8" t="s">
        <v>34</v>
      </c>
      <c r="C22" s="8" t="s">
        <v>14</v>
      </c>
      <c r="D22" s="8"/>
      <c r="E22" s="8"/>
      <c r="F22" s="8"/>
      <c r="G22" s="8" t="s">
        <v>25</v>
      </c>
      <c r="H22" s="8" t="s">
        <v>35</v>
      </c>
      <c r="I22" s="8">
        <v>2029</v>
      </c>
      <c r="J22" s="8">
        <v>30</v>
      </c>
      <c r="K22" s="9">
        <v>3000</v>
      </c>
      <c r="L22" s="14">
        <v>0</v>
      </c>
      <c r="M22" s="14">
        <v>0</v>
      </c>
      <c r="N22" s="14">
        <v>0</v>
      </c>
      <c r="O22" s="34">
        <v>0</v>
      </c>
      <c r="P22" s="27">
        <v>0</v>
      </c>
      <c r="Q22" s="27">
        <v>0</v>
      </c>
      <c r="R22" s="27">
        <v>0</v>
      </c>
      <c r="S22" s="14">
        <v>0</v>
      </c>
      <c r="T22" s="14">
        <v>0</v>
      </c>
      <c r="U22" s="14">
        <v>3000</v>
      </c>
      <c r="V22" s="14">
        <v>0</v>
      </c>
      <c r="W22" s="14">
        <v>0</v>
      </c>
      <c r="X22" s="14">
        <v>0</v>
      </c>
      <c r="Y22" s="14">
        <v>0</v>
      </c>
      <c r="Z22" s="14">
        <v>0</v>
      </c>
      <c r="AA22" s="14">
        <v>0</v>
      </c>
      <c r="AB22" s="9">
        <v>0</v>
      </c>
      <c r="AC22" s="9">
        <v>0</v>
      </c>
      <c r="AD22" s="9">
        <v>0</v>
      </c>
      <c r="AE22" s="9">
        <v>0</v>
      </c>
      <c r="AF22" s="9">
        <v>0</v>
      </c>
    </row>
    <row r="23" spans="1:32">
      <c r="A23" s="11">
        <v>700</v>
      </c>
      <c r="B23" s="11" t="s">
        <v>188</v>
      </c>
      <c r="C23" s="11"/>
      <c r="D23" s="11"/>
      <c r="E23" s="11"/>
      <c r="F23" s="11"/>
      <c r="G23" s="11"/>
      <c r="H23" s="11"/>
      <c r="I23" s="11"/>
      <c r="J23" s="11"/>
      <c r="K23" s="12"/>
      <c r="L23" s="13"/>
      <c r="M23" s="13"/>
      <c r="N23" s="13"/>
      <c r="O23" s="39"/>
      <c r="P23" s="28"/>
      <c r="Q23" s="28"/>
      <c r="R23" s="28"/>
      <c r="S23" s="13"/>
      <c r="T23" s="13"/>
      <c r="U23" s="13"/>
      <c r="V23" s="13"/>
      <c r="W23" s="13"/>
      <c r="X23" s="13"/>
      <c r="Y23" s="13"/>
      <c r="Z23" s="13"/>
      <c r="AA23" s="13"/>
      <c r="AB23" s="11"/>
      <c r="AC23" s="11"/>
      <c r="AD23" s="11"/>
      <c r="AE23" s="11"/>
      <c r="AF23" s="11"/>
    </row>
    <row r="24" spans="1:32">
      <c r="A24" s="8">
        <v>701</v>
      </c>
      <c r="B24" s="8" t="s">
        <v>188</v>
      </c>
      <c r="C24" s="8" t="s">
        <v>14</v>
      </c>
      <c r="D24" s="8"/>
      <c r="E24" s="8"/>
      <c r="F24" s="8"/>
      <c r="G24" s="8" t="s">
        <v>31</v>
      </c>
      <c r="H24" s="8" t="s">
        <v>32</v>
      </c>
      <c r="I24" s="8">
        <v>2021</v>
      </c>
      <c r="J24" s="8">
        <v>10</v>
      </c>
      <c r="K24" s="9">
        <v>250</v>
      </c>
      <c r="L24" s="10">
        <v>0</v>
      </c>
      <c r="M24" s="10">
        <v>0</v>
      </c>
      <c r="N24" s="14">
        <v>0</v>
      </c>
      <c r="O24" s="34">
        <v>0</v>
      </c>
      <c r="P24" s="27">
        <v>0</v>
      </c>
      <c r="Q24" s="27">
        <v>0</v>
      </c>
      <c r="R24" s="27">
        <v>0</v>
      </c>
      <c r="S24" s="10">
        <v>0</v>
      </c>
      <c r="T24" s="10">
        <v>0</v>
      </c>
      <c r="U24" s="10">
        <v>1</v>
      </c>
      <c r="V24" s="10">
        <v>0</v>
      </c>
      <c r="W24" s="10">
        <f>250*1.334</f>
        <v>333.5</v>
      </c>
      <c r="X24" s="10">
        <v>0</v>
      </c>
      <c r="Y24" s="10">
        <v>0</v>
      </c>
      <c r="Z24" s="10">
        <v>0</v>
      </c>
      <c r="AA24" s="10">
        <v>0</v>
      </c>
      <c r="AB24" s="9">
        <v>0</v>
      </c>
      <c r="AC24" s="9">
        <v>0</v>
      </c>
      <c r="AD24" s="9">
        <v>0</v>
      </c>
      <c r="AE24" s="9">
        <v>1</v>
      </c>
      <c r="AF24" s="9">
        <v>0</v>
      </c>
    </row>
    <row r="25" spans="1:32">
      <c r="A25" s="8">
        <v>702</v>
      </c>
      <c r="B25" s="8" t="s">
        <v>188</v>
      </c>
      <c r="C25" s="8" t="s">
        <v>14</v>
      </c>
      <c r="D25" s="8"/>
      <c r="E25" s="8"/>
      <c r="F25" s="8"/>
      <c r="G25" s="8" t="s">
        <v>25</v>
      </c>
      <c r="H25" s="8" t="s">
        <v>37</v>
      </c>
      <c r="I25" s="8">
        <v>2032</v>
      </c>
      <c r="J25" s="8">
        <v>15</v>
      </c>
      <c r="K25" s="9">
        <v>7500</v>
      </c>
      <c r="L25" s="10">
        <v>0</v>
      </c>
      <c r="M25" s="10">
        <v>0</v>
      </c>
      <c r="N25" s="14">
        <v>0</v>
      </c>
      <c r="O25" s="34">
        <v>0</v>
      </c>
      <c r="P25" s="27">
        <v>0</v>
      </c>
      <c r="Q25" s="27">
        <v>0</v>
      </c>
      <c r="R25" s="27">
        <v>0</v>
      </c>
      <c r="S25" s="10">
        <v>0</v>
      </c>
      <c r="T25" s="10">
        <v>0</v>
      </c>
      <c r="U25" s="10">
        <v>0</v>
      </c>
      <c r="V25" s="10">
        <v>0</v>
      </c>
      <c r="W25" s="10">
        <v>0</v>
      </c>
      <c r="X25" s="10">
        <v>7500</v>
      </c>
      <c r="Y25" s="10">
        <v>0</v>
      </c>
      <c r="Z25" s="10">
        <v>0</v>
      </c>
      <c r="AA25" s="10">
        <v>0</v>
      </c>
      <c r="AB25" s="9">
        <v>0</v>
      </c>
      <c r="AC25" s="9">
        <v>0</v>
      </c>
      <c r="AD25" s="9">
        <v>0</v>
      </c>
      <c r="AE25" s="9">
        <v>0</v>
      </c>
      <c r="AF25" s="9">
        <v>0</v>
      </c>
    </row>
    <row r="26" spans="1:32">
      <c r="A26" s="11">
        <v>800</v>
      </c>
      <c r="B26" s="11" t="s">
        <v>38</v>
      </c>
      <c r="C26" s="11"/>
      <c r="D26" s="11"/>
      <c r="E26" s="11"/>
      <c r="F26" s="11"/>
      <c r="G26" s="11"/>
      <c r="H26" s="11"/>
      <c r="I26" s="11"/>
      <c r="J26" s="11"/>
      <c r="K26" s="12"/>
      <c r="L26" s="13"/>
      <c r="M26" s="13"/>
      <c r="N26" s="13"/>
      <c r="O26" s="39"/>
      <c r="P26" s="28"/>
      <c r="Q26" s="28"/>
      <c r="R26" s="28"/>
      <c r="S26" s="13"/>
      <c r="T26" s="13"/>
      <c r="U26" s="13"/>
      <c r="V26" s="13"/>
      <c r="W26" s="13"/>
      <c r="X26" s="13"/>
      <c r="Y26" s="13"/>
      <c r="Z26" s="13"/>
      <c r="AA26" s="13"/>
      <c r="AB26" s="11"/>
      <c r="AC26" s="11"/>
      <c r="AD26" s="11"/>
      <c r="AE26" s="11"/>
      <c r="AF26" s="11"/>
    </row>
    <row r="27" spans="1:32">
      <c r="A27" s="8">
        <v>801</v>
      </c>
      <c r="B27" s="8" t="s">
        <v>184</v>
      </c>
      <c r="C27" s="8"/>
      <c r="D27" s="8" t="s">
        <v>14</v>
      </c>
      <c r="E27" s="8"/>
      <c r="F27" s="8"/>
      <c r="G27" s="8" t="s">
        <v>39</v>
      </c>
      <c r="H27" s="8" t="s">
        <v>40</v>
      </c>
      <c r="I27" s="8">
        <v>2022</v>
      </c>
      <c r="J27" s="8">
        <v>1</v>
      </c>
      <c r="K27" s="9">
        <v>1500</v>
      </c>
      <c r="L27" s="14">
        <v>1566.95</v>
      </c>
      <c r="M27" s="14">
        <v>1566.95</v>
      </c>
      <c r="N27" s="14">
        <v>1500</v>
      </c>
      <c r="O27" s="34">
        <v>2196.15</v>
      </c>
      <c r="P27" s="27">
        <v>3000</v>
      </c>
      <c r="Q27" s="27">
        <v>3276.08</v>
      </c>
      <c r="R27" s="27">
        <v>0</v>
      </c>
      <c r="S27" s="14">
        <v>1500</v>
      </c>
      <c r="T27" s="14">
        <v>1500</v>
      </c>
      <c r="U27" s="14">
        <v>1500</v>
      </c>
      <c r="V27" s="14">
        <v>1500</v>
      </c>
      <c r="W27" s="14">
        <v>1500</v>
      </c>
      <c r="X27" s="14">
        <v>1500</v>
      </c>
      <c r="Y27" s="14">
        <v>1500</v>
      </c>
      <c r="Z27" s="14">
        <v>1500</v>
      </c>
      <c r="AA27" s="14">
        <v>1500</v>
      </c>
      <c r="AB27" s="14">
        <v>1500</v>
      </c>
      <c r="AC27" s="14">
        <v>1500</v>
      </c>
      <c r="AD27" s="14">
        <v>1500</v>
      </c>
      <c r="AE27" s="14">
        <v>1500</v>
      </c>
      <c r="AF27" s="14">
        <v>1500</v>
      </c>
    </row>
    <row r="28" spans="1:32">
      <c r="A28" s="8">
        <v>802</v>
      </c>
      <c r="B28" s="8" t="s">
        <v>41</v>
      </c>
      <c r="C28" s="8"/>
      <c r="D28" s="8" t="s">
        <v>14</v>
      </c>
      <c r="E28" s="8"/>
      <c r="F28" s="8"/>
      <c r="G28" s="8" t="s">
        <v>17</v>
      </c>
      <c r="H28" s="8" t="s">
        <v>77</v>
      </c>
      <c r="I28" s="8" t="s">
        <v>42</v>
      </c>
      <c r="J28" s="8" t="s">
        <v>42</v>
      </c>
      <c r="K28" s="9" t="s">
        <v>42</v>
      </c>
      <c r="L28" s="14"/>
      <c r="M28" s="14">
        <v>0</v>
      </c>
      <c r="N28" s="14"/>
      <c r="O28" s="34">
        <v>0</v>
      </c>
      <c r="P28" s="27"/>
      <c r="Q28" s="27"/>
      <c r="R28" s="27">
        <v>4658.5</v>
      </c>
      <c r="S28" s="14">
        <v>0</v>
      </c>
      <c r="T28" s="14">
        <v>0</v>
      </c>
      <c r="U28" s="14">
        <v>0</v>
      </c>
      <c r="V28" s="14">
        <v>0</v>
      </c>
      <c r="W28" s="14">
        <v>0</v>
      </c>
      <c r="X28" s="14">
        <v>0</v>
      </c>
      <c r="Y28" s="14">
        <v>0</v>
      </c>
      <c r="Z28" s="14">
        <v>0</v>
      </c>
      <c r="AA28" s="14">
        <v>0</v>
      </c>
      <c r="AB28" s="14">
        <v>0</v>
      </c>
      <c r="AC28" s="14">
        <v>0</v>
      </c>
      <c r="AD28" s="14">
        <v>0</v>
      </c>
      <c r="AE28" s="14">
        <v>0</v>
      </c>
      <c r="AF28" s="14">
        <v>0</v>
      </c>
    </row>
    <row r="29" spans="1:32">
      <c r="A29" s="8">
        <v>803</v>
      </c>
      <c r="B29" s="8" t="s">
        <v>185</v>
      </c>
      <c r="C29" s="8"/>
      <c r="D29" s="8" t="s">
        <v>14</v>
      </c>
      <c r="E29" s="8"/>
      <c r="F29" s="8"/>
      <c r="G29" s="8" t="s">
        <v>24</v>
      </c>
      <c r="H29" s="8" t="s">
        <v>189</v>
      </c>
      <c r="I29" s="8">
        <v>2021</v>
      </c>
      <c r="J29" s="8">
        <v>1</v>
      </c>
      <c r="K29" s="9">
        <v>1500</v>
      </c>
      <c r="L29" s="9">
        <v>1000</v>
      </c>
      <c r="M29" s="9">
        <v>0</v>
      </c>
      <c r="N29" s="9">
        <v>1500</v>
      </c>
      <c r="O29" s="19">
        <v>0</v>
      </c>
      <c r="P29" s="29">
        <v>1500</v>
      </c>
      <c r="Q29" s="29">
        <v>271.45</v>
      </c>
      <c r="R29" s="29">
        <v>1500</v>
      </c>
      <c r="S29" s="9">
        <v>1500</v>
      </c>
      <c r="T29" s="9">
        <v>1500</v>
      </c>
      <c r="U29" s="9">
        <v>1500</v>
      </c>
      <c r="V29" s="9">
        <v>1500</v>
      </c>
      <c r="W29" s="9">
        <v>1500</v>
      </c>
      <c r="X29" s="9">
        <v>1500</v>
      </c>
      <c r="Y29" s="9">
        <v>1500</v>
      </c>
      <c r="Z29" s="9">
        <v>1500</v>
      </c>
      <c r="AA29" s="9">
        <v>1500</v>
      </c>
      <c r="AB29" s="14">
        <v>1500</v>
      </c>
      <c r="AC29" s="14">
        <v>1500</v>
      </c>
      <c r="AD29" s="14">
        <v>1500</v>
      </c>
      <c r="AE29" s="14">
        <v>1500</v>
      </c>
      <c r="AF29" s="14">
        <v>1500</v>
      </c>
    </row>
    <row r="30" spans="1:32">
      <c r="A30" s="15" t="s">
        <v>43</v>
      </c>
      <c r="B30" s="15"/>
      <c r="C30" s="15"/>
      <c r="D30" s="15"/>
      <c r="E30" s="15"/>
      <c r="F30" s="15"/>
      <c r="G30" s="15"/>
      <c r="H30" s="15"/>
      <c r="I30" s="15"/>
      <c r="J30" s="15"/>
      <c r="K30" s="16"/>
      <c r="L30" s="17">
        <f t="shared" ref="L30:AF30" si="0">SUM(L4:L29)</f>
        <v>6308.27</v>
      </c>
      <c r="M30" s="17">
        <f t="shared" si="0"/>
        <v>5835.78</v>
      </c>
      <c r="N30" s="37">
        <f t="shared" si="0"/>
        <v>3001</v>
      </c>
      <c r="O30" s="38">
        <f t="shared" si="0"/>
        <v>2196.15</v>
      </c>
      <c r="P30" s="30">
        <f t="shared" si="0"/>
        <v>4502</v>
      </c>
      <c r="Q30" s="33">
        <f t="shared" si="0"/>
        <v>3547.5299999999997</v>
      </c>
      <c r="R30" s="30">
        <f t="shared" si="0"/>
        <v>6160.5</v>
      </c>
      <c r="S30" s="17">
        <f t="shared" si="0"/>
        <v>3002</v>
      </c>
      <c r="T30" s="17">
        <f t="shared" si="0"/>
        <v>5502</v>
      </c>
      <c r="U30" s="17">
        <f t="shared" si="0"/>
        <v>11002</v>
      </c>
      <c r="V30" s="17">
        <f t="shared" si="0"/>
        <v>3002</v>
      </c>
      <c r="W30" s="17">
        <f t="shared" si="0"/>
        <v>3335.5</v>
      </c>
      <c r="X30" s="17">
        <f t="shared" si="0"/>
        <v>10502</v>
      </c>
      <c r="Y30" s="17">
        <f t="shared" si="0"/>
        <v>8800.2309999999998</v>
      </c>
      <c r="Z30" s="17">
        <f t="shared" si="0"/>
        <v>3001</v>
      </c>
      <c r="AA30" s="17">
        <f t="shared" si="0"/>
        <v>3002</v>
      </c>
      <c r="AB30" s="17">
        <f t="shared" si="0"/>
        <v>11709.662</v>
      </c>
      <c r="AC30" s="17">
        <f t="shared" si="0"/>
        <v>13596.4</v>
      </c>
      <c r="AD30" s="17">
        <f t="shared" si="0"/>
        <v>6337</v>
      </c>
      <c r="AE30" s="17">
        <f t="shared" si="0"/>
        <v>3002</v>
      </c>
      <c r="AF30" s="17">
        <f t="shared" si="0"/>
        <v>11002</v>
      </c>
    </row>
    <row r="31" spans="1:32">
      <c r="K31" s="1"/>
      <c r="P31" s="31"/>
      <c r="Q31" s="31"/>
      <c r="R31" s="31"/>
    </row>
    <row r="32" spans="1:32">
      <c r="K32" s="18" t="s">
        <v>44</v>
      </c>
      <c r="L32" s="1">
        <v>23087.61</v>
      </c>
      <c r="M32" s="1">
        <v>23087.61</v>
      </c>
      <c r="N32" s="1">
        <v>21639.29</v>
      </c>
      <c r="O32" s="36">
        <f>SUM(M36)</f>
        <v>21639.29</v>
      </c>
      <c r="P32" s="32">
        <f>SUM(O36)</f>
        <v>23795.329999999998</v>
      </c>
      <c r="Q32" s="32">
        <f>SUM(O36)</f>
        <v>23795.329999999998</v>
      </c>
      <c r="R32" s="32">
        <f>SUM(P36)</f>
        <v>22398.329999999998</v>
      </c>
      <c r="S32" s="1">
        <f t="shared" ref="S32:AF32" si="1">SUM(R36)</f>
        <v>21897.829999999998</v>
      </c>
      <c r="T32" s="1">
        <f t="shared" si="1"/>
        <v>24725.629999999997</v>
      </c>
      <c r="U32" s="1">
        <f t="shared" si="1"/>
        <v>25228.323999999997</v>
      </c>
      <c r="V32" s="1">
        <f t="shared" si="1"/>
        <v>20411.158819999997</v>
      </c>
      <c r="W32" s="1">
        <f t="shared" si="1"/>
        <v>23779.538684599996</v>
      </c>
      <c r="X32" s="1">
        <f t="shared" si="1"/>
        <v>27005.529945137998</v>
      </c>
      <c r="Y32" s="1">
        <f t="shared" si="1"/>
        <v>23261.865943492143</v>
      </c>
      <c r="Z32" s="1">
        <f t="shared" si="1"/>
        <v>21422.721021796908</v>
      </c>
      <c r="AA32" s="1">
        <f t="shared" si="1"/>
        <v>25591.639682450816</v>
      </c>
      <c r="AB32" s="1">
        <f t="shared" si="1"/>
        <v>29974.655902924344</v>
      </c>
      <c r="AC32" s="1">
        <f t="shared" si="1"/>
        <v>25871.560610012075</v>
      </c>
      <c r="AD32" s="1">
        <f t="shared" si="1"/>
        <v>20109.924318312442</v>
      </c>
      <c r="AE32" s="1">
        <f t="shared" si="1"/>
        <v>21842.730937861816</v>
      </c>
      <c r="AF32" s="1">
        <f t="shared" si="1"/>
        <v>27152.631755997674</v>
      </c>
    </row>
    <row r="33" spans="1:32">
      <c r="K33" s="18" t="s">
        <v>45</v>
      </c>
      <c r="L33" s="1">
        <v>5000</v>
      </c>
      <c r="M33" s="1">
        <v>5000</v>
      </c>
      <c r="N33" s="1">
        <v>4000</v>
      </c>
      <c r="O33" s="36">
        <v>4000</v>
      </c>
      <c r="P33" s="32">
        <v>4000</v>
      </c>
      <c r="Q33" s="32">
        <v>4000</v>
      </c>
      <c r="R33" s="32">
        <f>SUM('Contributie aanpassing'!F33)</f>
        <v>5660</v>
      </c>
      <c r="S33" s="1">
        <f>SUM('Contributie aanpassing'!F34)</f>
        <v>5829.8</v>
      </c>
      <c r="T33" s="1">
        <f>SUM('Contributie aanpassing'!F35)</f>
        <v>6004.6940000000004</v>
      </c>
      <c r="U33" s="1">
        <f>SUM('Contributie aanpassing'!F36)</f>
        <v>6184.8348200000009</v>
      </c>
      <c r="V33" s="1">
        <f>SUM('Contributie aanpassing'!F37)</f>
        <v>6370.3798646000014</v>
      </c>
      <c r="W33" s="1">
        <f>SUM('Contributie aanpassing'!F38)</f>
        <v>6561.4912605380014</v>
      </c>
      <c r="X33" s="1">
        <f>SUM('Contributie aanpassing'!F39)</f>
        <v>6758.3359983541413</v>
      </c>
      <c r="Y33" s="1">
        <f>SUM('Contributie aanpassing'!F40)</f>
        <v>6961.0860783047656</v>
      </c>
      <c r="Z33" s="1">
        <f>SUM('Contributie aanpassing'!F41)</f>
        <v>7169.9186606539088</v>
      </c>
      <c r="AA33" s="1">
        <f>SUM('Contributie aanpassing'!F42)</f>
        <v>7385.0162204735261</v>
      </c>
      <c r="AB33" s="1">
        <f>SUM('Contributie aanpassing'!F43)</f>
        <v>7606.5667070877325</v>
      </c>
      <c r="AC33" s="1">
        <f>SUM('Contributie aanpassing'!F44)</f>
        <v>7834.7637083003647</v>
      </c>
      <c r="AD33" s="1">
        <f>SUM('Contributie aanpassing'!F45)</f>
        <v>8069.8066195493757</v>
      </c>
      <c r="AE33" s="1">
        <f>SUM('Contributie aanpassing'!F46)</f>
        <v>8311.9008181358568</v>
      </c>
      <c r="AF33" s="1">
        <f>SUM('Contributie aanpassing'!F47)</f>
        <v>8561.2578426799319</v>
      </c>
    </row>
    <row r="34" spans="1:32">
      <c r="K34" s="18" t="s">
        <v>46</v>
      </c>
      <c r="L34" s="1">
        <f t="shared" ref="L34:V34" si="2">SUM(L30)</f>
        <v>6308.27</v>
      </c>
      <c r="M34" s="1">
        <f>SUM(M30)</f>
        <v>5835.78</v>
      </c>
      <c r="N34" s="1">
        <f t="shared" si="2"/>
        <v>3001</v>
      </c>
      <c r="O34" s="36">
        <f>SUM(O30)</f>
        <v>2196.15</v>
      </c>
      <c r="P34" s="32">
        <f t="shared" si="2"/>
        <v>4502</v>
      </c>
      <c r="Q34" s="32">
        <f>SUM(Q30)</f>
        <v>3547.5299999999997</v>
      </c>
      <c r="R34" s="32">
        <f t="shared" si="2"/>
        <v>6160.5</v>
      </c>
      <c r="S34" s="1">
        <f t="shared" si="2"/>
        <v>3002</v>
      </c>
      <c r="T34" s="1">
        <f t="shared" si="2"/>
        <v>5502</v>
      </c>
      <c r="U34" s="1">
        <f t="shared" si="2"/>
        <v>11002</v>
      </c>
      <c r="V34" s="1">
        <f t="shared" si="2"/>
        <v>3002</v>
      </c>
      <c r="W34" s="1">
        <f t="shared" ref="W34:X34" si="3">SUM(W30)</f>
        <v>3335.5</v>
      </c>
      <c r="X34" s="1">
        <f t="shared" si="3"/>
        <v>10502</v>
      </c>
      <c r="Y34" s="1">
        <f t="shared" ref="Y34:AF34" si="4">SUM(Y30)</f>
        <v>8800.2309999999998</v>
      </c>
      <c r="Z34" s="1">
        <f t="shared" si="4"/>
        <v>3001</v>
      </c>
      <c r="AA34" s="1">
        <f t="shared" si="4"/>
        <v>3002</v>
      </c>
      <c r="AB34" s="1">
        <f t="shared" si="4"/>
        <v>11709.662</v>
      </c>
      <c r="AC34" s="1">
        <f t="shared" si="4"/>
        <v>13596.4</v>
      </c>
      <c r="AD34" s="1">
        <f t="shared" si="4"/>
        <v>6337</v>
      </c>
      <c r="AE34" s="1">
        <f t="shared" si="4"/>
        <v>3002</v>
      </c>
      <c r="AF34" s="1">
        <f t="shared" si="4"/>
        <v>11002</v>
      </c>
    </row>
    <row r="35" spans="1:32">
      <c r="K35" s="18" t="s">
        <v>59</v>
      </c>
      <c r="L35" s="1">
        <v>0</v>
      </c>
      <c r="M35" s="1">
        <v>-612.54</v>
      </c>
      <c r="N35" s="35">
        <v>0</v>
      </c>
      <c r="O35" s="36">
        <v>352.19</v>
      </c>
      <c r="P35" s="32">
        <v>-895</v>
      </c>
      <c r="Q35" s="32">
        <v>696.14</v>
      </c>
      <c r="R35" s="32"/>
      <c r="S35" s="1"/>
      <c r="T35" s="1"/>
      <c r="U35" s="1"/>
      <c r="V35" s="1"/>
      <c r="W35" s="1"/>
      <c r="X35" s="1"/>
      <c r="Y35" s="1"/>
      <c r="Z35" s="1"/>
      <c r="AA35" s="1"/>
    </row>
    <row r="36" spans="1:32">
      <c r="K36" s="18" t="s">
        <v>47</v>
      </c>
      <c r="L36" s="1">
        <f>SUM(L32+L33-L34+L35)</f>
        <v>21779.34</v>
      </c>
      <c r="M36" s="1">
        <f>SUM(M32+M33-M34+M35)</f>
        <v>21639.29</v>
      </c>
      <c r="N36" s="1">
        <f>SUM(N32+N33-N34+N35)</f>
        <v>22638.29</v>
      </c>
      <c r="O36" s="36">
        <f>SUM(O32+O33-O34+O35)</f>
        <v>23795.329999999998</v>
      </c>
      <c r="P36" s="32">
        <f t="shared" ref="P36:AF36" si="5">SUM(P32+P33-P34+P35)</f>
        <v>22398.329999999998</v>
      </c>
      <c r="Q36" s="32">
        <f t="shared" si="5"/>
        <v>24943.94</v>
      </c>
      <c r="R36" s="32">
        <f t="shared" si="5"/>
        <v>21897.829999999998</v>
      </c>
      <c r="S36" s="1">
        <f t="shared" si="5"/>
        <v>24725.629999999997</v>
      </c>
      <c r="T36" s="1">
        <f t="shared" si="5"/>
        <v>25228.323999999997</v>
      </c>
      <c r="U36" s="1">
        <f t="shared" si="5"/>
        <v>20411.158819999997</v>
      </c>
      <c r="V36" s="1">
        <f t="shared" si="5"/>
        <v>23779.538684599996</v>
      </c>
      <c r="W36" s="1">
        <f t="shared" si="5"/>
        <v>27005.529945137998</v>
      </c>
      <c r="X36" s="1">
        <f t="shared" si="5"/>
        <v>23261.865943492143</v>
      </c>
      <c r="Y36" s="1">
        <f t="shared" si="5"/>
        <v>21422.721021796908</v>
      </c>
      <c r="Z36" s="1">
        <f t="shared" si="5"/>
        <v>25591.639682450816</v>
      </c>
      <c r="AA36" s="1">
        <f t="shared" si="5"/>
        <v>29974.655902924344</v>
      </c>
      <c r="AB36" s="1">
        <f t="shared" si="5"/>
        <v>25871.560610012075</v>
      </c>
      <c r="AC36" s="1">
        <f t="shared" si="5"/>
        <v>20109.924318312442</v>
      </c>
      <c r="AD36" s="1">
        <f t="shared" si="5"/>
        <v>21842.730937861816</v>
      </c>
      <c r="AE36" s="1">
        <f t="shared" si="5"/>
        <v>27152.631755997674</v>
      </c>
      <c r="AF36" s="1">
        <f t="shared" si="5"/>
        <v>24711.889598677604</v>
      </c>
    </row>
    <row r="37" spans="1:32">
      <c r="M37" s="1"/>
    </row>
    <row r="39" spans="1:32">
      <c r="A39" t="s">
        <v>175</v>
      </c>
      <c r="B39" t="s">
        <v>176</v>
      </c>
    </row>
    <row r="41" spans="1:32">
      <c r="C41" s="23"/>
    </row>
    <row r="42" spans="1:32">
      <c r="A42" t="s">
        <v>178</v>
      </c>
      <c r="B42" t="s">
        <v>74</v>
      </c>
      <c r="C42" s="23"/>
    </row>
    <row r="43" spans="1:32">
      <c r="B43" t="s">
        <v>75</v>
      </c>
      <c r="C43" s="23"/>
    </row>
    <row r="44" spans="1:32">
      <c r="B44" t="s">
        <v>179</v>
      </c>
      <c r="C44" s="24"/>
    </row>
    <row r="45" spans="1:32">
      <c r="B45" t="s">
        <v>180</v>
      </c>
      <c r="C45" s="24"/>
    </row>
    <row r="46" spans="1:32">
      <c r="B46" t="s">
        <v>181</v>
      </c>
    </row>
    <row r="47" spans="1:32">
      <c r="B47" t="s">
        <v>182</v>
      </c>
    </row>
    <row r="51" spans="1:2">
      <c r="A51" t="s">
        <v>177</v>
      </c>
      <c r="B51" s="43" t="s">
        <v>71</v>
      </c>
    </row>
    <row r="52" spans="1:2">
      <c r="B52" t="s">
        <v>72</v>
      </c>
    </row>
    <row r="53" spans="1:2">
      <c r="B53" t="s">
        <v>73</v>
      </c>
    </row>
  </sheetData>
  <mergeCells count="2">
    <mergeCell ref="A1:B1"/>
    <mergeCell ref="C2:F2"/>
  </mergeCells>
  <pageMargins left="0.7" right="0.7" top="0.75" bottom="0.75" header="0.3" footer="0.3"/>
  <pageSetup paperSize="8"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K40"/>
  <sheetViews>
    <sheetView topLeftCell="A23" workbookViewId="0">
      <selection activeCell="A26" sqref="A26"/>
    </sheetView>
  </sheetViews>
  <sheetFormatPr defaultColWidth="10.85546875" defaultRowHeight="15"/>
  <cols>
    <col min="1" max="1" width="12.5703125" bestFit="1" customWidth="1"/>
    <col min="2" max="2" width="30.42578125" bestFit="1" customWidth="1"/>
    <col min="3" max="3" width="11.140625" bestFit="1" customWidth="1"/>
    <col min="4" max="4" width="9.85546875" bestFit="1" customWidth="1"/>
    <col min="5" max="6" width="3.42578125" bestFit="1" customWidth="1"/>
    <col min="7" max="7" width="11.140625" bestFit="1" customWidth="1"/>
    <col min="8" max="8" width="26.85546875" bestFit="1" customWidth="1"/>
    <col min="9" max="9" width="7.5703125" bestFit="1" customWidth="1"/>
    <col min="10" max="10" width="6" bestFit="1" customWidth="1"/>
    <col min="11" max="11" width="18.5703125" bestFit="1" customWidth="1"/>
  </cols>
  <sheetData>
    <row r="22" spans="1:11" ht="43.5">
      <c r="A22" s="2"/>
      <c r="B22" s="2" t="s">
        <v>2</v>
      </c>
      <c r="C22" s="3" t="s">
        <v>3</v>
      </c>
      <c r="D22" s="3" t="s">
        <v>4</v>
      </c>
      <c r="E22" s="3" t="s">
        <v>5</v>
      </c>
      <c r="F22" s="3" t="s">
        <v>6</v>
      </c>
      <c r="G22" s="2" t="s">
        <v>7</v>
      </c>
      <c r="H22" s="2" t="s">
        <v>8</v>
      </c>
      <c r="I22" s="2" t="s">
        <v>9</v>
      </c>
      <c r="J22" s="2" t="s">
        <v>10</v>
      </c>
      <c r="K22" s="4" t="s">
        <v>11</v>
      </c>
    </row>
    <row r="23" spans="1:11">
      <c r="A23" s="11">
        <v>700</v>
      </c>
      <c r="B23" s="11" t="s">
        <v>36</v>
      </c>
      <c r="C23" s="11"/>
      <c r="D23" s="11"/>
      <c r="E23" s="11"/>
      <c r="F23" s="11"/>
      <c r="G23" s="11"/>
      <c r="H23" s="11"/>
      <c r="I23" s="11"/>
      <c r="J23" s="11"/>
      <c r="K23" s="12"/>
    </row>
    <row r="24" spans="1:11">
      <c r="A24" s="8">
        <v>701</v>
      </c>
      <c r="B24" s="8" t="s">
        <v>188</v>
      </c>
      <c r="C24" s="8" t="s">
        <v>14</v>
      </c>
      <c r="D24" s="8"/>
      <c r="E24" s="8"/>
      <c r="F24" s="8"/>
      <c r="G24" s="8" t="s">
        <v>31</v>
      </c>
      <c r="H24" s="8" t="s">
        <v>32</v>
      </c>
      <c r="I24" s="8">
        <v>2021</v>
      </c>
      <c r="J24" s="8">
        <v>10</v>
      </c>
      <c r="K24" s="9">
        <v>250</v>
      </c>
    </row>
    <row r="25" spans="1:11">
      <c r="A25" s="8">
        <v>702</v>
      </c>
      <c r="B25" s="8" t="s">
        <v>188</v>
      </c>
      <c r="C25" s="8" t="s">
        <v>14</v>
      </c>
      <c r="D25" s="8"/>
      <c r="E25" s="8"/>
      <c r="F25" s="8"/>
      <c r="G25" s="8" t="s">
        <v>25</v>
      </c>
      <c r="H25" s="8" t="s">
        <v>37</v>
      </c>
      <c r="I25" s="8">
        <v>2029</v>
      </c>
      <c r="J25" s="8">
        <v>15</v>
      </c>
      <c r="K25" s="9">
        <v>7500</v>
      </c>
    </row>
    <row r="28" spans="1:11">
      <c r="A28" s="43" t="s">
        <v>78</v>
      </c>
    </row>
    <row r="29" spans="1:11">
      <c r="A29" s="50" t="s">
        <v>109</v>
      </c>
      <c r="B29" t="s">
        <v>79</v>
      </c>
    </row>
    <row r="31" spans="1:11">
      <c r="A31" s="50" t="s">
        <v>123</v>
      </c>
    </row>
    <row r="32" spans="1:11">
      <c r="A32" s="20" t="s">
        <v>94</v>
      </c>
    </row>
    <row r="33" spans="1:4">
      <c r="A33" s="46" t="s">
        <v>90</v>
      </c>
      <c r="B33" s="42" t="s">
        <v>91</v>
      </c>
      <c r="C33" s="42" t="s">
        <v>7</v>
      </c>
      <c r="D33" s="47" t="s">
        <v>126</v>
      </c>
    </row>
    <row r="34" spans="1:4">
      <c r="A34" s="49">
        <v>43138</v>
      </c>
      <c r="B34" t="s">
        <v>124</v>
      </c>
      <c r="D34" s="23">
        <v>71.39</v>
      </c>
    </row>
    <row r="35" spans="1:4">
      <c r="A35" s="49">
        <v>43449</v>
      </c>
      <c r="B35" t="s">
        <v>125</v>
      </c>
      <c r="D35" s="23">
        <v>6210.33</v>
      </c>
    </row>
    <row r="37" spans="1:4">
      <c r="A37" t="s">
        <v>110</v>
      </c>
    </row>
    <row r="38" spans="1:4">
      <c r="B38" t="s">
        <v>127</v>
      </c>
    </row>
    <row r="39" spans="1:4">
      <c r="B39" t="s">
        <v>128</v>
      </c>
    </row>
    <row r="40" spans="1:4">
      <c r="B40"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activeCell="H5" sqref="H5"/>
    </sheetView>
  </sheetViews>
  <sheetFormatPr defaultColWidth="10.85546875" defaultRowHeight="15"/>
  <cols>
    <col min="1" max="1" width="12.5703125" bestFit="1" customWidth="1"/>
    <col min="2" max="2" width="52.5703125" customWidth="1"/>
    <col min="3" max="3" width="10.85546875" bestFit="1" customWidth="1"/>
    <col min="4" max="4" width="6.42578125" bestFit="1" customWidth="1"/>
    <col min="5" max="6" width="3.42578125" bestFit="1" customWidth="1"/>
    <col min="7" max="7" width="11.140625" bestFit="1" customWidth="1"/>
    <col min="8" max="8" width="48.42578125" bestFit="1" customWidth="1"/>
    <col min="9" max="9" width="7.5703125" bestFit="1" customWidth="1"/>
    <col min="10" max="10" width="6"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11">
        <v>800</v>
      </c>
      <c r="B2" s="11" t="s">
        <v>38</v>
      </c>
      <c r="C2" s="11"/>
      <c r="D2" s="11"/>
      <c r="E2" s="11"/>
      <c r="F2" s="11"/>
      <c r="G2" s="11"/>
      <c r="H2" s="11"/>
      <c r="I2" s="11"/>
      <c r="J2" s="11"/>
      <c r="K2" s="12"/>
    </row>
    <row r="3" spans="1:11">
      <c r="A3" s="8">
        <v>801</v>
      </c>
      <c r="B3" s="8" t="s">
        <v>184</v>
      </c>
      <c r="C3" s="8"/>
      <c r="D3" s="8" t="s">
        <v>14</v>
      </c>
      <c r="E3" s="8"/>
      <c r="F3" s="8"/>
      <c r="G3" s="8" t="s">
        <v>39</v>
      </c>
      <c r="H3" s="8" t="s">
        <v>40</v>
      </c>
      <c r="I3" s="8">
        <v>2022</v>
      </c>
      <c r="J3" s="8">
        <v>1</v>
      </c>
      <c r="K3" s="9">
        <v>1500</v>
      </c>
    </row>
    <row r="4" spans="1:11">
      <c r="A4" s="8">
        <v>802</v>
      </c>
      <c r="B4" s="8" t="s">
        <v>41</v>
      </c>
      <c r="C4" s="8"/>
      <c r="D4" s="8" t="s">
        <v>14</v>
      </c>
      <c r="E4" s="8"/>
      <c r="F4" s="8"/>
      <c r="G4" s="8" t="s">
        <v>17</v>
      </c>
      <c r="H4" s="8" t="s">
        <v>77</v>
      </c>
      <c r="I4" s="8" t="s">
        <v>42</v>
      </c>
      <c r="J4" s="8" t="s">
        <v>42</v>
      </c>
      <c r="K4" s="9" t="s">
        <v>42</v>
      </c>
    </row>
    <row r="5" spans="1:11">
      <c r="A5" s="8">
        <v>803</v>
      </c>
      <c r="B5" s="8" t="s">
        <v>185</v>
      </c>
      <c r="C5" s="8"/>
      <c r="D5" s="8" t="s">
        <v>14</v>
      </c>
      <c r="E5" s="8"/>
      <c r="F5" s="8"/>
      <c r="G5" s="8" t="s">
        <v>24</v>
      </c>
      <c r="H5" s="8" t="s">
        <v>189</v>
      </c>
      <c r="I5" s="8">
        <v>2021</v>
      </c>
      <c r="J5" s="8">
        <v>1</v>
      </c>
      <c r="K5" s="9">
        <v>1500</v>
      </c>
    </row>
    <row r="8" spans="1:11">
      <c r="A8" s="43" t="s">
        <v>78</v>
      </c>
    </row>
    <row r="9" spans="1:11">
      <c r="A9" s="50" t="s">
        <v>109</v>
      </c>
      <c r="B9" t="s">
        <v>79</v>
      </c>
    </row>
    <row r="11" spans="1:11">
      <c r="A11" t="s">
        <v>38</v>
      </c>
    </row>
    <row r="12" spans="1:11">
      <c r="A12" s="20" t="s">
        <v>94</v>
      </c>
    </row>
    <row r="13" spans="1:11">
      <c r="A13" s="46" t="s">
        <v>90</v>
      </c>
      <c r="B13" s="42" t="s">
        <v>7</v>
      </c>
      <c r="C13" s="54" t="s">
        <v>126</v>
      </c>
    </row>
    <row r="14" spans="1:11" ht="30">
      <c r="A14" s="51">
        <v>38114</v>
      </c>
      <c r="B14" s="52" t="s">
        <v>134</v>
      </c>
      <c r="C14" s="23">
        <v>7756.24</v>
      </c>
    </row>
    <row r="15" spans="1:11">
      <c r="A15" s="51">
        <v>38166</v>
      </c>
      <c r="B15" t="s">
        <v>135</v>
      </c>
      <c r="C15" s="23"/>
    </row>
    <row r="16" spans="1:11">
      <c r="A16" s="51">
        <v>38335</v>
      </c>
      <c r="B16" t="s">
        <v>136</v>
      </c>
      <c r="C16" s="23">
        <v>140</v>
      </c>
    </row>
    <row r="17" spans="1:3">
      <c r="A17" s="51">
        <v>38391</v>
      </c>
      <c r="B17" t="s">
        <v>137</v>
      </c>
      <c r="C17" s="23">
        <v>297.5</v>
      </c>
    </row>
    <row r="18" spans="1:3" ht="30">
      <c r="A18" s="51">
        <v>38666</v>
      </c>
      <c r="B18" s="53" t="s">
        <v>138</v>
      </c>
      <c r="C18" s="23">
        <v>150</v>
      </c>
    </row>
    <row r="19" spans="1:3">
      <c r="A19" s="51">
        <v>38797</v>
      </c>
      <c r="B19" s="53" t="s">
        <v>139</v>
      </c>
      <c r="C19" s="23">
        <v>224.17</v>
      </c>
    </row>
    <row r="20" spans="1:3">
      <c r="A20" s="51">
        <v>38820</v>
      </c>
      <c r="B20" t="s">
        <v>140</v>
      </c>
      <c r="C20" s="23">
        <v>1856.69</v>
      </c>
    </row>
    <row r="21" spans="1:3">
      <c r="A21" s="51">
        <v>38880</v>
      </c>
      <c r="B21" t="s">
        <v>141</v>
      </c>
      <c r="C21" s="23">
        <v>249.9</v>
      </c>
    </row>
    <row r="22" spans="1:3">
      <c r="A22" s="51">
        <v>38884</v>
      </c>
      <c r="B22" t="s">
        <v>142</v>
      </c>
      <c r="C22" s="23">
        <v>267.75</v>
      </c>
    </row>
    <row r="23" spans="1:3" ht="30">
      <c r="A23" s="51">
        <v>39503</v>
      </c>
      <c r="B23" s="53" t="s">
        <v>143</v>
      </c>
      <c r="C23" s="23">
        <v>3570</v>
      </c>
    </row>
    <row r="24" spans="1:3">
      <c r="A24" s="51">
        <v>39769</v>
      </c>
      <c r="B24" t="s">
        <v>144</v>
      </c>
      <c r="C24" s="23">
        <v>1142.4000000000001</v>
      </c>
    </row>
    <row r="25" spans="1:3">
      <c r="A25" s="51">
        <v>40833</v>
      </c>
      <c r="B25" t="s">
        <v>145</v>
      </c>
      <c r="C25" s="23">
        <v>83</v>
      </c>
    </row>
    <row r="26" spans="1:3">
      <c r="A26" s="51">
        <v>40883</v>
      </c>
      <c r="B26" t="s">
        <v>146</v>
      </c>
      <c r="C26" s="23">
        <v>666.4</v>
      </c>
    </row>
    <row r="27" spans="1:3">
      <c r="A27" s="51">
        <v>41337</v>
      </c>
      <c r="B27" t="s">
        <v>147</v>
      </c>
      <c r="C27" s="23">
        <v>726</v>
      </c>
    </row>
    <row r="28" spans="1:3">
      <c r="A28" s="51">
        <v>41376</v>
      </c>
      <c r="B28" t="s">
        <v>145</v>
      </c>
      <c r="C28" s="23">
        <v>85</v>
      </c>
    </row>
    <row r="29" spans="1:3" ht="30">
      <c r="A29" s="51">
        <v>41443</v>
      </c>
      <c r="B29" s="53" t="s">
        <v>148</v>
      </c>
      <c r="C29" s="23">
        <v>3264.8</v>
      </c>
    </row>
    <row r="30" spans="1:3">
      <c r="A30" s="51">
        <v>41571</v>
      </c>
      <c r="B30" t="s">
        <v>149</v>
      </c>
      <c r="C30" s="23"/>
    </row>
    <row r="31" spans="1:3">
      <c r="A31" s="51">
        <v>41631</v>
      </c>
      <c r="B31" t="s">
        <v>150</v>
      </c>
      <c r="C31" s="23">
        <v>86.92</v>
      </c>
    </row>
    <row r="32" spans="1:3">
      <c r="A32" s="51">
        <v>42123</v>
      </c>
      <c r="B32" t="s">
        <v>151</v>
      </c>
      <c r="C32" s="23">
        <v>1889.47</v>
      </c>
    </row>
    <row r="33" spans="1:3" ht="30">
      <c r="A33" s="51">
        <v>42157</v>
      </c>
      <c r="B33" s="53" t="s">
        <v>152</v>
      </c>
      <c r="C33" s="23">
        <v>1070.8</v>
      </c>
    </row>
    <row r="34" spans="1:3" ht="30">
      <c r="A34" s="51">
        <v>42340</v>
      </c>
      <c r="B34" s="53" t="s">
        <v>153</v>
      </c>
      <c r="C34" s="23">
        <v>1784.75</v>
      </c>
    </row>
    <row r="35" spans="1:3">
      <c r="A35" s="51">
        <v>42899</v>
      </c>
      <c r="B35" s="53" t="s">
        <v>154</v>
      </c>
      <c r="C35" s="23">
        <v>196.63</v>
      </c>
    </row>
    <row r="36" spans="1:3">
      <c r="A36" s="51">
        <v>43098</v>
      </c>
      <c r="B36" t="s">
        <v>155</v>
      </c>
      <c r="C36" s="23">
        <v>637.07000000000005</v>
      </c>
    </row>
    <row r="37" spans="1:3">
      <c r="A37" s="51">
        <v>43123</v>
      </c>
      <c r="B37" t="s">
        <v>156</v>
      </c>
      <c r="C37" s="23">
        <v>384.18</v>
      </c>
    </row>
    <row r="38" spans="1:3">
      <c r="A38" s="51">
        <v>43136</v>
      </c>
      <c r="B38" s="53" t="s">
        <v>157</v>
      </c>
      <c r="C38" s="23">
        <v>218</v>
      </c>
    </row>
    <row r="39" spans="1:3">
      <c r="A39" s="51">
        <v>43181</v>
      </c>
      <c r="B39" t="s">
        <v>158</v>
      </c>
      <c r="C39" s="23">
        <v>436</v>
      </c>
    </row>
    <row r="40" spans="1:3" ht="30">
      <c r="A40" s="51">
        <v>43418</v>
      </c>
      <c r="B40" s="53" t="s">
        <v>159</v>
      </c>
      <c r="C40" s="23">
        <v>2740.65</v>
      </c>
    </row>
    <row r="41" spans="1:3">
      <c r="A41" s="51">
        <v>43464</v>
      </c>
      <c r="B41" t="s">
        <v>160</v>
      </c>
      <c r="C41" s="41">
        <v>217.7</v>
      </c>
    </row>
    <row r="42" spans="1:3">
      <c r="A42" s="51">
        <v>43678</v>
      </c>
      <c r="B42" s="53" t="s">
        <v>161</v>
      </c>
      <c r="C42" s="23">
        <v>695.75</v>
      </c>
    </row>
    <row r="43" spans="1:3">
      <c r="A43" s="51">
        <v>43678</v>
      </c>
      <c r="B43" t="s">
        <v>162</v>
      </c>
      <c r="C43" s="23">
        <v>223.85</v>
      </c>
    </row>
    <row r="44" spans="1:3" ht="30">
      <c r="A44" s="51">
        <v>43900</v>
      </c>
      <c r="B44" s="53" t="s">
        <v>163</v>
      </c>
      <c r="C44" s="23">
        <v>1687.95</v>
      </c>
    </row>
    <row r="45" spans="1:3">
      <c r="A45" s="51">
        <v>44042</v>
      </c>
      <c r="B45" t="s">
        <v>164</v>
      </c>
      <c r="C45" s="23">
        <v>266.2</v>
      </c>
    </row>
    <row r="46" spans="1:3">
      <c r="A46" s="51">
        <v>44042</v>
      </c>
      <c r="B46" s="53" t="s">
        <v>165</v>
      </c>
      <c r="C46" s="23">
        <v>378.13</v>
      </c>
    </row>
    <row r="47" spans="1:3">
      <c r="A47" s="51">
        <v>44042</v>
      </c>
      <c r="B47" s="53" t="s">
        <v>166</v>
      </c>
      <c r="C47" s="23">
        <v>511.23</v>
      </c>
    </row>
    <row r="48" spans="1:3" ht="30">
      <c r="A48" s="51">
        <v>44343</v>
      </c>
      <c r="B48" s="53" t="s">
        <v>167</v>
      </c>
      <c r="C48" s="23">
        <v>949.85</v>
      </c>
    </row>
    <row r="49" spans="1:3">
      <c r="A49" s="51">
        <v>44658</v>
      </c>
      <c r="B49" s="53" t="s">
        <v>168</v>
      </c>
      <c r="C49" s="23">
        <v>1845.25</v>
      </c>
    </row>
    <row r="50" spans="1:3" ht="30">
      <c r="A50" s="51">
        <v>45012</v>
      </c>
      <c r="B50" s="53" t="s">
        <v>169</v>
      </c>
      <c r="C50" s="23">
        <v>1566.95</v>
      </c>
    </row>
    <row r="51" spans="1:3">
      <c r="A51" t="s">
        <v>92</v>
      </c>
      <c r="C51" s="23">
        <f>SUM(C14:C50)</f>
        <v>38267.179999999993</v>
      </c>
    </row>
    <row r="52" spans="1:3">
      <c r="A52" t="s">
        <v>170</v>
      </c>
      <c r="C52" s="23">
        <f>C51/14</f>
        <v>2733.3699999999994</v>
      </c>
    </row>
    <row r="55" spans="1:3">
      <c r="A55" t="s">
        <v>110</v>
      </c>
      <c r="B55" t="s">
        <v>171</v>
      </c>
    </row>
    <row r="56" spans="1:3">
      <c r="B56" t="s">
        <v>172</v>
      </c>
    </row>
    <row r="57" spans="1:3">
      <c r="B57" t="s">
        <v>173</v>
      </c>
    </row>
    <row r="58" spans="1:3">
      <c r="B58" t="s">
        <v>174</v>
      </c>
    </row>
    <row r="63" spans="1:3">
      <c r="B63"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B1" workbookViewId="0">
      <selection activeCell="R10" sqref="R10"/>
    </sheetView>
  </sheetViews>
  <sheetFormatPr defaultRowHeight="15"/>
  <cols>
    <col min="1" max="1" width="21.85546875" bestFit="1" customWidth="1"/>
    <col min="2" max="9" width="11.28515625" bestFit="1" customWidth="1"/>
    <col min="10" max="10" width="11.140625" bestFit="1" customWidth="1"/>
    <col min="11" max="13" width="11.28515625" bestFit="1" customWidth="1"/>
    <col min="14" max="15" width="11.140625" bestFit="1" customWidth="1"/>
    <col min="16" max="16" width="11.28515625" bestFit="1" customWidth="1"/>
  </cols>
  <sheetData>
    <row r="1" spans="1:16">
      <c r="A1" s="43" t="s">
        <v>203</v>
      </c>
    </row>
    <row r="3" spans="1:16" ht="30">
      <c r="A3" t="s">
        <v>218</v>
      </c>
      <c r="B3" s="25" t="s">
        <v>51</v>
      </c>
      <c r="C3" s="21" t="s">
        <v>52</v>
      </c>
      <c r="D3" s="21" t="s">
        <v>53</v>
      </c>
      <c r="E3" s="21" t="s">
        <v>54</v>
      </c>
      <c r="F3" s="21" t="s">
        <v>55</v>
      </c>
      <c r="G3" s="21" t="s">
        <v>56</v>
      </c>
      <c r="H3" s="21" t="s">
        <v>60</v>
      </c>
      <c r="I3" s="21" t="s">
        <v>61</v>
      </c>
      <c r="J3" s="21" t="s">
        <v>62</v>
      </c>
      <c r="K3" s="21" t="s">
        <v>63</v>
      </c>
      <c r="L3" s="21" t="s">
        <v>65</v>
      </c>
      <c r="M3" s="21" t="s">
        <v>66</v>
      </c>
      <c r="N3" s="21" t="s">
        <v>67</v>
      </c>
      <c r="O3" s="21" t="s">
        <v>68</v>
      </c>
      <c r="P3" s="21" t="s">
        <v>69</v>
      </c>
    </row>
    <row r="4" spans="1:16">
      <c r="A4" s="18" t="s">
        <v>44</v>
      </c>
      <c r="B4" s="1">
        <v>22398.329999999998</v>
      </c>
      <c r="C4" s="1">
        <v>20357.829999999998</v>
      </c>
      <c r="D4" s="1">
        <v>21599.43</v>
      </c>
      <c r="E4" s="1">
        <v>20468.338</v>
      </c>
      <c r="F4" s="1">
        <v>13968.373240000001</v>
      </c>
      <c r="G4" s="1">
        <v>15603.469537200002</v>
      </c>
      <c r="H4" s="1">
        <v>17044.178723316003</v>
      </c>
      <c r="I4" s="1">
        <v>11461.674185015483</v>
      </c>
      <c r="J4" s="1">
        <v>7728.5235105659485</v>
      </c>
      <c r="K4" s="1">
        <v>9946.6162458829276</v>
      </c>
      <c r="L4" s="1">
        <v>12320.281763259416</v>
      </c>
      <c r="M4" s="1">
        <v>6147.555246157197</v>
      </c>
      <c r="N4" s="1">
        <v>-1745.8012064580853</v>
      </c>
      <c r="O4" s="1">
        <v>-2208.6663526518269</v>
      </c>
      <c r="P4" s="1">
        <v>839.69254676861965</v>
      </c>
    </row>
    <row r="5" spans="1:16">
      <c r="A5" s="18" t="s">
        <v>45</v>
      </c>
      <c r="B5" s="1">
        <v>4120</v>
      </c>
      <c r="C5" s="1">
        <v>4243.6000000000004</v>
      </c>
      <c r="D5" s="1">
        <v>4370.9080000000004</v>
      </c>
      <c r="E5" s="1">
        <v>4502.0352400000002</v>
      </c>
      <c r="F5" s="1">
        <v>4637.0962972000007</v>
      </c>
      <c r="G5" s="1">
        <v>4776.2091861160006</v>
      </c>
      <c r="H5" s="1">
        <v>4919.495461699481</v>
      </c>
      <c r="I5" s="1">
        <v>5067.0803255504652</v>
      </c>
      <c r="J5" s="1">
        <v>5219.0927353169791</v>
      </c>
      <c r="K5" s="1">
        <v>5375.6655173764884</v>
      </c>
      <c r="L5" s="1">
        <v>5536.935482897783</v>
      </c>
      <c r="M5" s="1">
        <v>5703.0435473847165</v>
      </c>
      <c r="N5" s="1">
        <v>5874.1348538062584</v>
      </c>
      <c r="O5" s="1">
        <v>6050.3588994204465</v>
      </c>
      <c r="P5" s="1">
        <v>6231.8696664030604</v>
      </c>
    </row>
    <row r="6" spans="1:16">
      <c r="A6" s="18" t="s">
        <v>46</v>
      </c>
      <c r="B6" s="1">
        <v>6160.5</v>
      </c>
      <c r="C6" s="1">
        <v>3002</v>
      </c>
      <c r="D6" s="1">
        <v>5502</v>
      </c>
      <c r="E6" s="1">
        <v>11002</v>
      </c>
      <c r="F6" s="1">
        <v>3002</v>
      </c>
      <c r="G6" s="1">
        <v>3335.5</v>
      </c>
      <c r="H6" s="1">
        <v>10502</v>
      </c>
      <c r="I6" s="1">
        <v>8800.2309999999998</v>
      </c>
      <c r="J6" s="1">
        <v>3001</v>
      </c>
      <c r="K6" s="1">
        <v>3002</v>
      </c>
      <c r="L6" s="1">
        <v>11709.662</v>
      </c>
      <c r="M6" s="1">
        <v>13596.4</v>
      </c>
      <c r="N6" s="1">
        <v>6337</v>
      </c>
      <c r="O6" s="1">
        <v>3002</v>
      </c>
      <c r="P6" s="1">
        <v>11002</v>
      </c>
    </row>
    <row r="7" spans="1:16">
      <c r="A7" s="18" t="s">
        <v>59</v>
      </c>
      <c r="B7" s="1"/>
      <c r="C7" s="1"/>
      <c r="D7" s="1"/>
      <c r="E7" s="1"/>
      <c r="F7" s="1"/>
      <c r="G7" s="1"/>
      <c r="H7" s="1"/>
      <c r="I7" s="1"/>
      <c r="J7" s="1"/>
      <c r="K7" s="1"/>
      <c r="L7" s="1"/>
      <c r="M7" s="1"/>
      <c r="N7" s="1"/>
      <c r="O7" s="1"/>
      <c r="P7" s="1"/>
    </row>
    <row r="8" spans="1:16">
      <c r="A8" s="18" t="s">
        <v>47</v>
      </c>
      <c r="B8" s="1">
        <v>20357.829999999998</v>
      </c>
      <c r="C8" s="1">
        <v>21599.43</v>
      </c>
      <c r="D8" s="1">
        <v>20468.338</v>
      </c>
      <c r="E8" s="1">
        <v>13968.373240000001</v>
      </c>
      <c r="F8" s="1">
        <v>15603.469537200002</v>
      </c>
      <c r="G8" s="1">
        <v>17044.178723316003</v>
      </c>
      <c r="H8" s="1">
        <v>11461.674185015483</v>
      </c>
      <c r="I8" s="1">
        <v>7728.5235105659485</v>
      </c>
      <c r="J8" s="1">
        <v>9946.6162458829276</v>
      </c>
      <c r="K8" s="1">
        <v>12320.281763259416</v>
      </c>
      <c r="L8" s="1">
        <v>6147.555246157197</v>
      </c>
      <c r="M8" s="62">
        <v>-1745.8012064580853</v>
      </c>
      <c r="N8" s="62">
        <v>-2208.6663526518269</v>
      </c>
      <c r="O8" s="1">
        <v>839.69254676861965</v>
      </c>
      <c r="P8" s="62">
        <v>-3930.43778682832</v>
      </c>
    </row>
    <row r="10" spans="1:16" ht="45">
      <c r="A10" s="53" t="s">
        <v>219</v>
      </c>
      <c r="B10" s="25" t="s">
        <v>51</v>
      </c>
      <c r="C10" s="21" t="s">
        <v>52</v>
      </c>
      <c r="D10" s="21" t="s">
        <v>53</v>
      </c>
      <c r="E10" s="21" t="s">
        <v>54</v>
      </c>
      <c r="F10" s="21" t="s">
        <v>55</v>
      </c>
      <c r="G10" s="21" t="s">
        <v>56</v>
      </c>
      <c r="H10" s="21" t="s">
        <v>60</v>
      </c>
      <c r="I10" s="21" t="s">
        <v>61</v>
      </c>
      <c r="J10" s="21" t="s">
        <v>62</v>
      </c>
      <c r="K10" s="21" t="s">
        <v>63</v>
      </c>
      <c r="L10" s="21" t="s">
        <v>65</v>
      </c>
      <c r="M10" s="21" t="s">
        <v>66</v>
      </c>
      <c r="N10" s="21" t="s">
        <v>67</v>
      </c>
      <c r="O10" s="21" t="s">
        <v>68</v>
      </c>
      <c r="P10" s="21" t="s">
        <v>69</v>
      </c>
    </row>
    <row r="11" spans="1:16">
      <c r="A11" s="18" t="s">
        <v>44</v>
      </c>
      <c r="B11" s="23">
        <v>22398.329999999998</v>
      </c>
      <c r="C11" s="23">
        <v>21237.829999999998</v>
      </c>
      <c r="D11" s="23">
        <v>23385.829999999998</v>
      </c>
      <c r="E11" s="23">
        <v>23188.329999999998</v>
      </c>
      <c r="F11" s="23">
        <v>17649.964999999997</v>
      </c>
      <c r="G11" s="23">
        <v>20275.509049999997</v>
      </c>
      <c r="H11" s="23">
        <v>22736.379421499998</v>
      </c>
      <c r="I11" s="23">
        <v>18204.640904144999</v>
      </c>
      <c r="J11" s="23">
        <v>15553.779231269349</v>
      </c>
      <c r="K11" s="23">
        <v>18886.629638207429</v>
      </c>
      <c r="L11" s="23">
        <v>22408.49555735365</v>
      </c>
      <c r="M11" s="23">
        <v>17418.41545407426</v>
      </c>
      <c r="N11" s="23">
        <v>10743.184807696491</v>
      </c>
      <c r="O11" s="23">
        <v>11534.989241927386</v>
      </c>
      <c r="P11" s="23">
        <v>15875.657809185206</v>
      </c>
    </row>
    <row r="12" spans="1:16">
      <c r="A12" s="18" t="s">
        <v>45</v>
      </c>
      <c r="B12" s="23">
        <v>5000</v>
      </c>
      <c r="C12" s="23">
        <v>5150</v>
      </c>
      <c r="D12" s="23">
        <v>5304.5</v>
      </c>
      <c r="E12" s="23">
        <v>5463.6350000000002</v>
      </c>
      <c r="F12" s="23">
        <v>5627.5440500000004</v>
      </c>
      <c r="G12" s="23">
        <v>5796.3703715000001</v>
      </c>
      <c r="H12" s="23">
        <v>5970.2614826449999</v>
      </c>
      <c r="I12" s="23">
        <v>6149.3693271243501</v>
      </c>
      <c r="J12" s="23">
        <v>6333.8504069380806</v>
      </c>
      <c r="K12" s="23">
        <v>6523.865919146223</v>
      </c>
      <c r="L12" s="23">
        <v>6719.5818967206096</v>
      </c>
      <c r="M12" s="23">
        <v>6921.1693536222283</v>
      </c>
      <c r="N12" s="23">
        <v>7128.8044342308949</v>
      </c>
      <c r="O12" s="23">
        <v>7342.6685672578224</v>
      </c>
      <c r="P12" s="23">
        <v>7562.9486242755574</v>
      </c>
    </row>
    <row r="13" spans="1:16">
      <c r="A13" s="18" t="s">
        <v>46</v>
      </c>
      <c r="B13" s="23">
        <v>6160.5</v>
      </c>
      <c r="C13" s="23">
        <v>3002</v>
      </c>
      <c r="D13" s="23">
        <v>5502</v>
      </c>
      <c r="E13" s="23">
        <v>11002</v>
      </c>
      <c r="F13" s="23">
        <v>3002</v>
      </c>
      <c r="G13" s="23">
        <v>3335.5</v>
      </c>
      <c r="H13" s="23">
        <v>10502</v>
      </c>
      <c r="I13" s="23">
        <v>8800.2309999999998</v>
      </c>
      <c r="J13" s="23">
        <v>3001</v>
      </c>
      <c r="K13" s="23">
        <v>3002</v>
      </c>
      <c r="L13" s="23">
        <v>11709.662</v>
      </c>
      <c r="M13" s="23">
        <v>13596.4</v>
      </c>
      <c r="N13" s="23">
        <v>6337</v>
      </c>
      <c r="O13" s="23">
        <v>3002</v>
      </c>
      <c r="P13" s="23">
        <v>11002</v>
      </c>
    </row>
    <row r="14" spans="1:16">
      <c r="A14" s="18" t="s">
        <v>59</v>
      </c>
      <c r="B14" s="23"/>
      <c r="C14" s="23"/>
      <c r="D14" s="23"/>
      <c r="E14" s="23"/>
      <c r="F14" s="23"/>
      <c r="G14" s="23"/>
      <c r="H14" s="23"/>
      <c r="I14" s="23"/>
      <c r="J14" s="23"/>
      <c r="K14" s="23"/>
      <c r="L14" s="23"/>
      <c r="M14" s="23"/>
      <c r="N14" s="23"/>
      <c r="O14" s="23"/>
      <c r="P14" s="23"/>
    </row>
    <row r="15" spans="1:16">
      <c r="A15" s="18" t="s">
        <v>47</v>
      </c>
      <c r="B15" s="23">
        <v>21237.829999999998</v>
      </c>
      <c r="C15" s="23">
        <v>23385.829999999998</v>
      </c>
      <c r="D15" s="23">
        <v>23188.329999999998</v>
      </c>
      <c r="E15" s="23">
        <v>17649.964999999997</v>
      </c>
      <c r="F15" s="23">
        <v>20275.509049999997</v>
      </c>
      <c r="G15" s="23">
        <v>22736.379421499998</v>
      </c>
      <c r="H15" s="23">
        <v>18204.640904144999</v>
      </c>
      <c r="I15" s="23">
        <v>15553.779231269349</v>
      </c>
      <c r="J15" s="23">
        <v>18886.629638207429</v>
      </c>
      <c r="K15" s="23">
        <v>22408.49555735365</v>
      </c>
      <c r="L15" s="23">
        <v>17418.41545407426</v>
      </c>
      <c r="M15" s="63">
        <v>10743.184807696491</v>
      </c>
      <c r="N15" s="23">
        <v>11534.989241927386</v>
      </c>
      <c r="O15" s="23">
        <v>15875.657809185206</v>
      </c>
      <c r="P15" s="23">
        <v>12436.606433460765</v>
      </c>
    </row>
    <row r="17" spans="1:16" ht="45">
      <c r="A17" s="53" t="s">
        <v>220</v>
      </c>
      <c r="B17" s="25" t="s">
        <v>51</v>
      </c>
      <c r="C17" s="21" t="s">
        <v>52</v>
      </c>
      <c r="D17" s="21" t="s">
        <v>53</v>
      </c>
      <c r="E17" s="21" t="s">
        <v>54</v>
      </c>
      <c r="F17" s="21" t="s">
        <v>55</v>
      </c>
      <c r="G17" s="21" t="s">
        <v>56</v>
      </c>
      <c r="H17" s="21" t="s">
        <v>60</v>
      </c>
      <c r="I17" s="21" t="s">
        <v>61</v>
      </c>
      <c r="J17" s="21" t="s">
        <v>62</v>
      </c>
      <c r="K17" s="21" t="s">
        <v>63</v>
      </c>
      <c r="L17" s="21" t="s">
        <v>65</v>
      </c>
      <c r="M17" s="21" t="s">
        <v>66</v>
      </c>
      <c r="N17" s="21" t="s">
        <v>67</v>
      </c>
      <c r="O17" s="21" t="s">
        <v>68</v>
      </c>
      <c r="P17" s="21" t="s">
        <v>69</v>
      </c>
    </row>
    <row r="18" spans="1:16">
      <c r="A18" s="18" t="s">
        <v>44</v>
      </c>
      <c r="B18" s="23">
        <v>22398.329999999998</v>
      </c>
      <c r="C18" s="23">
        <v>21567.829999999998</v>
      </c>
      <c r="D18" s="23">
        <v>24055.73</v>
      </c>
      <c r="E18" s="23">
        <v>24208.327000000001</v>
      </c>
      <c r="F18" s="23">
        <v>19030.561910000004</v>
      </c>
      <c r="G18" s="23">
        <v>22027.523867300006</v>
      </c>
      <c r="H18" s="23">
        <v>24870.954683319007</v>
      </c>
      <c r="I18" s="23">
        <v>20733.253423818576</v>
      </c>
      <c r="J18" s="23">
        <v>18488.250126533134</v>
      </c>
      <c r="K18" s="23">
        <v>22239.134660329131</v>
      </c>
      <c r="L18" s="23">
        <v>26191.575730139008</v>
      </c>
      <c r="M18" s="23">
        <v>21644.98803204318</v>
      </c>
      <c r="N18" s="23">
        <v>15426.554563004478</v>
      </c>
      <c r="O18" s="23">
        <v>16688.860089894613</v>
      </c>
      <c r="P18" s="23">
        <v>21514.144782591455</v>
      </c>
    </row>
    <row r="19" spans="1:16">
      <c r="A19" s="18" t="s">
        <v>45</v>
      </c>
      <c r="B19" s="23">
        <v>5330</v>
      </c>
      <c r="C19" s="23">
        <v>5489.9000000000005</v>
      </c>
      <c r="D19" s="23">
        <v>5654.5970000000007</v>
      </c>
      <c r="E19" s="23">
        <v>5824.234910000001</v>
      </c>
      <c r="F19" s="23">
        <v>5998.9619573000009</v>
      </c>
      <c r="G19" s="23">
        <v>6178.9308160190012</v>
      </c>
      <c r="H19" s="23">
        <v>6364.2987404995711</v>
      </c>
      <c r="I19" s="23">
        <v>6555.2277027145583</v>
      </c>
      <c r="J19" s="23">
        <v>6751.8845337959956</v>
      </c>
      <c r="K19" s="23">
        <v>6954.4410698098754</v>
      </c>
      <c r="L19" s="23">
        <v>7163.074301904172</v>
      </c>
      <c r="M19" s="23">
        <v>7377.9665309612974</v>
      </c>
      <c r="N19" s="23">
        <v>7599.3055268901362</v>
      </c>
      <c r="O19" s="23">
        <v>7827.2846926968405</v>
      </c>
      <c r="P19" s="23">
        <v>8062.1032334777456</v>
      </c>
    </row>
    <row r="20" spans="1:16">
      <c r="A20" s="18" t="s">
        <v>46</v>
      </c>
      <c r="B20" s="23">
        <v>6160.5</v>
      </c>
      <c r="C20" s="23">
        <v>3002</v>
      </c>
      <c r="D20" s="23">
        <v>5502</v>
      </c>
      <c r="E20" s="23">
        <v>11002</v>
      </c>
      <c r="F20" s="23">
        <v>3002</v>
      </c>
      <c r="G20" s="23">
        <v>3335.5</v>
      </c>
      <c r="H20" s="23">
        <v>10502</v>
      </c>
      <c r="I20" s="23">
        <v>8800.2309999999998</v>
      </c>
      <c r="J20" s="23">
        <v>3001</v>
      </c>
      <c r="K20" s="23">
        <v>3002</v>
      </c>
      <c r="L20" s="23">
        <v>11709.662</v>
      </c>
      <c r="M20" s="23">
        <v>13596.4</v>
      </c>
      <c r="N20" s="23">
        <v>6337</v>
      </c>
      <c r="O20" s="23">
        <v>3002</v>
      </c>
      <c r="P20" s="23">
        <v>11002</v>
      </c>
    </row>
    <row r="21" spans="1:16">
      <c r="A21" s="18" t="s">
        <v>59</v>
      </c>
      <c r="B21" s="23"/>
      <c r="C21" s="23"/>
      <c r="D21" s="23"/>
      <c r="E21" s="23"/>
      <c r="F21" s="23"/>
      <c r="G21" s="23"/>
      <c r="H21" s="23"/>
      <c r="I21" s="23"/>
      <c r="J21" s="23"/>
      <c r="K21" s="23"/>
      <c r="L21" s="23"/>
      <c r="M21" s="23"/>
      <c r="N21" s="23"/>
      <c r="O21" s="23"/>
      <c r="P21" s="23"/>
    </row>
    <row r="22" spans="1:16">
      <c r="A22" s="18" t="s">
        <v>47</v>
      </c>
      <c r="B22" s="23">
        <v>21567.829999999998</v>
      </c>
      <c r="C22" s="23">
        <v>24055.73</v>
      </c>
      <c r="D22" s="23">
        <v>24208.327000000001</v>
      </c>
      <c r="E22" s="23">
        <v>19030.561910000004</v>
      </c>
      <c r="F22" s="23">
        <v>22027.523867300006</v>
      </c>
      <c r="G22" s="23">
        <v>24870.954683319007</v>
      </c>
      <c r="H22" s="23">
        <v>20733.253423818576</v>
      </c>
      <c r="I22" s="23">
        <v>18488.250126533134</v>
      </c>
      <c r="J22" s="23">
        <v>22239.134660329131</v>
      </c>
      <c r="K22" s="23">
        <v>26191.575730139008</v>
      </c>
      <c r="L22" s="23">
        <v>21644.98803204318</v>
      </c>
      <c r="M22" s="63">
        <v>15426.554563004478</v>
      </c>
      <c r="N22" s="23">
        <v>16688.860089894613</v>
      </c>
      <c r="O22" s="23">
        <v>21514.144782591455</v>
      </c>
      <c r="P22" s="23">
        <v>18574.248016069199</v>
      </c>
    </row>
    <row r="24" spans="1:16" ht="45">
      <c r="A24" s="53" t="s">
        <v>221</v>
      </c>
      <c r="B24" s="25" t="s">
        <v>51</v>
      </c>
      <c r="C24" s="21" t="s">
        <v>52</v>
      </c>
      <c r="D24" s="21" t="s">
        <v>53</v>
      </c>
      <c r="E24" s="21" t="s">
        <v>54</v>
      </c>
      <c r="F24" s="21" t="s">
        <v>55</v>
      </c>
      <c r="G24" s="21" t="s">
        <v>56</v>
      </c>
      <c r="H24" s="21" t="s">
        <v>60</v>
      </c>
      <c r="I24" s="21" t="s">
        <v>61</v>
      </c>
      <c r="J24" s="21" t="s">
        <v>62</v>
      </c>
      <c r="K24" s="21" t="s">
        <v>63</v>
      </c>
      <c r="L24" s="21" t="s">
        <v>65</v>
      </c>
      <c r="M24" s="21" t="s">
        <v>66</v>
      </c>
      <c r="N24" s="21" t="s">
        <v>67</v>
      </c>
      <c r="O24" s="21" t="s">
        <v>68</v>
      </c>
      <c r="P24" s="21" t="s">
        <v>69</v>
      </c>
    </row>
    <row r="25" spans="1:16">
      <c r="A25" s="18" t="s">
        <v>44</v>
      </c>
      <c r="B25" s="23">
        <v>22398.329999999998</v>
      </c>
      <c r="C25" s="23">
        <v>21897.829999999998</v>
      </c>
      <c r="D25" s="23">
        <v>24725.629999999997</v>
      </c>
      <c r="E25" s="23">
        <v>25228.323999999997</v>
      </c>
      <c r="F25" s="23">
        <v>20411.158819999997</v>
      </c>
      <c r="G25" s="23">
        <v>23779.538684599996</v>
      </c>
      <c r="H25" s="23">
        <v>27005.529945137998</v>
      </c>
      <c r="I25" s="23">
        <v>23261.865943492143</v>
      </c>
      <c r="J25" s="23">
        <v>21422.721021796908</v>
      </c>
      <c r="K25" s="23">
        <v>25591.639682450816</v>
      </c>
      <c r="L25" s="23">
        <v>29974.655902924344</v>
      </c>
      <c r="M25" s="23">
        <v>25871.560610012075</v>
      </c>
      <c r="N25" s="23">
        <v>20109.924318312442</v>
      </c>
      <c r="O25" s="23">
        <v>21842.730937861816</v>
      </c>
      <c r="P25" s="23">
        <v>27152.631755997674</v>
      </c>
    </row>
    <row r="26" spans="1:16">
      <c r="A26" s="18" t="s">
        <v>45</v>
      </c>
      <c r="B26" s="23">
        <v>5660</v>
      </c>
      <c r="C26" s="23">
        <v>5829.8</v>
      </c>
      <c r="D26" s="23">
        <v>6004.6940000000004</v>
      </c>
      <c r="E26" s="23">
        <v>6184.8348200000009</v>
      </c>
      <c r="F26" s="23">
        <v>6370.3798646000014</v>
      </c>
      <c r="G26" s="23">
        <v>6561.4912605380014</v>
      </c>
      <c r="H26" s="23">
        <v>6758.3359983541413</v>
      </c>
      <c r="I26" s="23">
        <v>6961.0860783047656</v>
      </c>
      <c r="J26" s="23">
        <v>7169.9186606539088</v>
      </c>
      <c r="K26" s="23">
        <v>7385.0162204735261</v>
      </c>
      <c r="L26" s="23">
        <v>7606.5667070877325</v>
      </c>
      <c r="M26" s="23">
        <v>7834.7637083003647</v>
      </c>
      <c r="N26" s="23">
        <v>8069.8066195493757</v>
      </c>
      <c r="O26" s="23">
        <v>8311.9008181358568</v>
      </c>
      <c r="P26" s="23">
        <v>8561.2578426799319</v>
      </c>
    </row>
    <row r="27" spans="1:16">
      <c r="A27" s="18" t="s">
        <v>46</v>
      </c>
      <c r="B27" s="23">
        <v>6160.5</v>
      </c>
      <c r="C27" s="23">
        <v>3002</v>
      </c>
      <c r="D27" s="23">
        <v>5502</v>
      </c>
      <c r="E27" s="23">
        <v>11002</v>
      </c>
      <c r="F27" s="23">
        <v>3002</v>
      </c>
      <c r="G27" s="23">
        <v>3335.5</v>
      </c>
      <c r="H27" s="23">
        <v>10502</v>
      </c>
      <c r="I27" s="23">
        <v>8800.2309999999998</v>
      </c>
      <c r="J27" s="23">
        <v>3001</v>
      </c>
      <c r="K27" s="23">
        <v>3002</v>
      </c>
      <c r="L27" s="23">
        <v>11709.662</v>
      </c>
      <c r="M27" s="23">
        <v>13596.4</v>
      </c>
      <c r="N27" s="23">
        <v>6337</v>
      </c>
      <c r="O27" s="23">
        <v>3002</v>
      </c>
      <c r="P27" s="23">
        <v>11002</v>
      </c>
    </row>
    <row r="28" spans="1:16">
      <c r="A28" s="18" t="s">
        <v>59</v>
      </c>
      <c r="B28" s="23"/>
      <c r="C28" s="23"/>
      <c r="D28" s="23"/>
      <c r="E28" s="23"/>
      <c r="F28" s="23"/>
      <c r="G28" s="23"/>
      <c r="H28" s="23"/>
      <c r="I28" s="23"/>
      <c r="J28" s="23"/>
      <c r="K28" s="23"/>
      <c r="L28" s="23"/>
      <c r="M28" s="23"/>
      <c r="N28" s="23"/>
      <c r="O28" s="23"/>
      <c r="P28" s="23"/>
    </row>
    <row r="29" spans="1:16">
      <c r="A29" s="18" t="s">
        <v>47</v>
      </c>
      <c r="B29" s="23">
        <v>21897.829999999998</v>
      </c>
      <c r="C29" s="23">
        <v>24725.629999999997</v>
      </c>
      <c r="D29" s="23">
        <v>25228.323999999997</v>
      </c>
      <c r="E29" s="23">
        <v>20411.158819999997</v>
      </c>
      <c r="F29" s="23">
        <v>23779.538684599996</v>
      </c>
      <c r="G29" s="23">
        <v>27005.529945137998</v>
      </c>
      <c r="H29" s="23">
        <v>23261.865943492143</v>
      </c>
      <c r="I29" s="23">
        <v>21422.721021796908</v>
      </c>
      <c r="J29" s="23">
        <v>25591.639682450816</v>
      </c>
      <c r="K29" s="23">
        <v>29974.655902924344</v>
      </c>
      <c r="L29" s="23">
        <v>25871.560610012075</v>
      </c>
      <c r="M29" s="63">
        <v>20109.924318312442</v>
      </c>
      <c r="N29" s="23">
        <v>21842.730937861816</v>
      </c>
      <c r="O29" s="23">
        <v>27152.631755997674</v>
      </c>
      <c r="P29" s="23">
        <v>24711.889598677604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C1" workbookViewId="0">
      <selection activeCell="K2" sqref="K2"/>
    </sheetView>
  </sheetViews>
  <sheetFormatPr defaultColWidth="10.85546875" defaultRowHeight="15"/>
  <cols>
    <col min="1" max="1" width="17.5703125" bestFit="1" customWidth="1"/>
    <col min="2" max="2" width="16.85546875" bestFit="1" customWidth="1"/>
    <col min="4" max="4" width="18" style="23" bestFit="1" customWidth="1"/>
    <col min="5" max="5" width="31.85546875" style="23" bestFit="1" customWidth="1"/>
    <col min="6" max="6" width="20.85546875" style="57" bestFit="1" customWidth="1"/>
    <col min="8" max="8" width="25.140625" bestFit="1" customWidth="1"/>
    <col min="9" max="9" width="10.85546875" style="23"/>
    <col min="10" max="10" width="18.85546875" bestFit="1" customWidth="1"/>
  </cols>
  <sheetData>
    <row r="1" spans="1:11">
      <c r="B1" t="s">
        <v>192</v>
      </c>
      <c r="C1" t="s">
        <v>193</v>
      </c>
      <c r="D1" s="23" t="s">
        <v>195</v>
      </c>
      <c r="E1" s="23" t="s">
        <v>200</v>
      </c>
      <c r="F1" s="57" t="s">
        <v>196</v>
      </c>
      <c r="J1" t="s">
        <v>194</v>
      </c>
      <c r="K1" s="23">
        <v>140</v>
      </c>
    </row>
    <row r="2" spans="1:11">
      <c r="A2">
        <v>2026</v>
      </c>
      <c r="B2" s="23">
        <v>1400</v>
      </c>
      <c r="C2">
        <v>1.03</v>
      </c>
      <c r="D2" s="23">
        <f t="shared" ref="D2:D16" si="0">B2*C2</f>
        <v>1442</v>
      </c>
      <c r="E2" s="23">
        <f>SUM(K1)</f>
        <v>140</v>
      </c>
      <c r="F2" s="57">
        <f t="shared" ref="F2:F16" si="1">SUM(D2:E2)</f>
        <v>1582</v>
      </c>
    </row>
    <row r="3" spans="1:11">
      <c r="A3">
        <v>2027</v>
      </c>
      <c r="B3" s="56">
        <f>SUM(F2)</f>
        <v>1582</v>
      </c>
      <c r="C3">
        <v>1.03</v>
      </c>
      <c r="D3" s="23">
        <f t="shared" si="0"/>
        <v>1629.46</v>
      </c>
      <c r="F3" s="57">
        <f t="shared" si="1"/>
        <v>1629.46</v>
      </c>
    </row>
    <row r="4" spans="1:11">
      <c r="A4">
        <v>2028</v>
      </c>
      <c r="B4" s="56">
        <f t="shared" ref="B4:B16" si="2">SUM(D3)</f>
        <v>1629.46</v>
      </c>
      <c r="C4">
        <v>1.03</v>
      </c>
      <c r="D4" s="23">
        <f t="shared" si="0"/>
        <v>1678.3438000000001</v>
      </c>
      <c r="F4" s="57">
        <f t="shared" si="1"/>
        <v>1678.3438000000001</v>
      </c>
    </row>
    <row r="5" spans="1:11">
      <c r="A5">
        <v>2029</v>
      </c>
      <c r="B5" s="56">
        <f t="shared" si="2"/>
        <v>1678.3438000000001</v>
      </c>
      <c r="C5">
        <v>1.03</v>
      </c>
      <c r="D5" s="23">
        <f t="shared" si="0"/>
        <v>1728.6941140000001</v>
      </c>
      <c r="F5" s="57">
        <f t="shared" si="1"/>
        <v>1728.6941140000001</v>
      </c>
    </row>
    <row r="6" spans="1:11">
      <c r="A6">
        <v>2030</v>
      </c>
      <c r="B6" s="56">
        <f t="shared" si="2"/>
        <v>1728.6941140000001</v>
      </c>
      <c r="C6">
        <v>1.03</v>
      </c>
      <c r="D6" s="23">
        <f t="shared" si="0"/>
        <v>1780.5549374200002</v>
      </c>
      <c r="F6" s="57">
        <f t="shared" si="1"/>
        <v>1780.5549374200002</v>
      </c>
    </row>
    <row r="7" spans="1:11">
      <c r="A7">
        <v>2031</v>
      </c>
      <c r="B7" s="56">
        <f t="shared" si="2"/>
        <v>1780.5549374200002</v>
      </c>
      <c r="C7">
        <v>1.03</v>
      </c>
      <c r="D7" s="23">
        <f t="shared" si="0"/>
        <v>1833.9715855426002</v>
      </c>
      <c r="F7" s="57">
        <f t="shared" si="1"/>
        <v>1833.9715855426002</v>
      </c>
    </row>
    <row r="8" spans="1:11">
      <c r="A8">
        <v>2032</v>
      </c>
      <c r="B8" s="56">
        <f t="shared" si="2"/>
        <v>1833.9715855426002</v>
      </c>
      <c r="C8">
        <v>1.03</v>
      </c>
      <c r="D8" s="23">
        <f t="shared" si="0"/>
        <v>1888.9907331088782</v>
      </c>
      <c r="F8" s="57">
        <f t="shared" si="1"/>
        <v>1888.9907331088782</v>
      </c>
    </row>
    <row r="9" spans="1:11">
      <c r="A9">
        <v>2033</v>
      </c>
      <c r="B9" s="56">
        <f t="shared" si="2"/>
        <v>1888.9907331088782</v>
      </c>
      <c r="C9">
        <v>1.03</v>
      </c>
      <c r="D9" s="23">
        <f t="shared" si="0"/>
        <v>1945.6604551021446</v>
      </c>
      <c r="F9" s="57">
        <f t="shared" si="1"/>
        <v>1945.6604551021446</v>
      </c>
    </row>
    <row r="10" spans="1:11">
      <c r="A10">
        <v>2034</v>
      </c>
      <c r="B10" s="56">
        <f t="shared" si="2"/>
        <v>1945.6604551021446</v>
      </c>
      <c r="C10">
        <v>1.03</v>
      </c>
      <c r="D10" s="23">
        <f t="shared" si="0"/>
        <v>2004.0302687552089</v>
      </c>
      <c r="F10" s="57">
        <f t="shared" si="1"/>
        <v>2004.0302687552089</v>
      </c>
    </row>
    <row r="11" spans="1:11">
      <c r="A11">
        <v>2035</v>
      </c>
      <c r="B11" s="56">
        <f t="shared" si="2"/>
        <v>2004.0302687552089</v>
      </c>
      <c r="C11">
        <v>1.03</v>
      </c>
      <c r="D11" s="23">
        <f t="shared" si="0"/>
        <v>2064.1511768178652</v>
      </c>
      <c r="F11" s="57">
        <f t="shared" si="1"/>
        <v>2064.1511768178652</v>
      </c>
    </row>
    <row r="12" spans="1:11">
      <c r="A12">
        <v>2036</v>
      </c>
      <c r="B12" s="56">
        <f t="shared" si="2"/>
        <v>2064.1511768178652</v>
      </c>
      <c r="C12">
        <v>1.03</v>
      </c>
      <c r="D12" s="23">
        <f t="shared" si="0"/>
        <v>2126.0757121224015</v>
      </c>
      <c r="F12" s="57">
        <f t="shared" si="1"/>
        <v>2126.0757121224015</v>
      </c>
    </row>
    <row r="13" spans="1:11">
      <c r="A13">
        <v>2037</v>
      </c>
      <c r="B13" s="56">
        <f t="shared" si="2"/>
        <v>2126.0757121224015</v>
      </c>
      <c r="C13">
        <v>1.03</v>
      </c>
      <c r="D13" s="23">
        <f t="shared" si="0"/>
        <v>2189.8579834860734</v>
      </c>
      <c r="F13" s="57">
        <f t="shared" si="1"/>
        <v>2189.8579834860734</v>
      </c>
    </row>
    <row r="14" spans="1:11">
      <c r="A14">
        <v>2038</v>
      </c>
      <c r="B14" s="56">
        <f t="shared" si="2"/>
        <v>2189.8579834860734</v>
      </c>
      <c r="C14">
        <v>1.03</v>
      </c>
      <c r="D14" s="23">
        <f t="shared" si="0"/>
        <v>2255.5537229906558</v>
      </c>
      <c r="F14" s="57">
        <f t="shared" si="1"/>
        <v>2255.5537229906558</v>
      </c>
    </row>
    <row r="15" spans="1:11">
      <c r="A15">
        <v>2039</v>
      </c>
      <c r="B15" s="56">
        <f t="shared" si="2"/>
        <v>2255.5537229906558</v>
      </c>
      <c r="C15">
        <v>1.03</v>
      </c>
      <c r="D15" s="23">
        <f t="shared" si="0"/>
        <v>2323.2203346803758</v>
      </c>
      <c r="F15" s="57">
        <f t="shared" si="1"/>
        <v>2323.2203346803758</v>
      </c>
    </row>
    <row r="16" spans="1:11">
      <c r="A16">
        <v>2040</v>
      </c>
      <c r="B16" s="56">
        <f t="shared" si="2"/>
        <v>2323.2203346803758</v>
      </c>
      <c r="C16">
        <v>1.03</v>
      </c>
      <c r="D16" s="23">
        <f t="shared" si="0"/>
        <v>2392.9169447207873</v>
      </c>
      <c r="F16" s="57">
        <f t="shared" si="1"/>
        <v>2392.9169447207873</v>
      </c>
    </row>
    <row r="26" spans="1:6">
      <c r="B26" s="56"/>
    </row>
    <row r="31" spans="1:6">
      <c r="A31" s="59" t="s">
        <v>202</v>
      </c>
    </row>
    <row r="32" spans="1:6">
      <c r="B32" t="s">
        <v>197</v>
      </c>
      <c r="C32" t="s">
        <v>198</v>
      </c>
      <c r="D32" s="23" t="s">
        <v>199</v>
      </c>
      <c r="E32" s="23" t="s">
        <v>200</v>
      </c>
      <c r="F32" s="57" t="s">
        <v>201</v>
      </c>
    </row>
    <row r="33" spans="1:6">
      <c r="A33">
        <v>2026</v>
      </c>
      <c r="B33" s="23">
        <v>4000</v>
      </c>
      <c r="C33">
        <v>1.03</v>
      </c>
      <c r="D33" s="23">
        <f t="shared" ref="D33:D47" si="3">B33*C33</f>
        <v>4120</v>
      </c>
      <c r="E33" s="23">
        <f>SUM(K1)*11</f>
        <v>1540</v>
      </c>
      <c r="F33" s="57">
        <f t="shared" ref="F33:F47" si="4">SUM(D33:E33)</f>
        <v>5660</v>
      </c>
    </row>
    <row r="34" spans="1:6">
      <c r="A34">
        <v>2027</v>
      </c>
      <c r="B34" s="56">
        <f>SUM(F33)</f>
        <v>5660</v>
      </c>
      <c r="C34">
        <v>1.03</v>
      </c>
      <c r="D34" s="23">
        <f t="shared" si="3"/>
        <v>5829.8</v>
      </c>
      <c r="F34" s="57">
        <f t="shared" si="4"/>
        <v>5829.8</v>
      </c>
    </row>
    <row r="35" spans="1:6">
      <c r="A35">
        <v>2028</v>
      </c>
      <c r="B35" s="56">
        <f t="shared" ref="B35:B47" si="5">SUM(D34)</f>
        <v>5829.8</v>
      </c>
      <c r="C35">
        <v>1.03</v>
      </c>
      <c r="D35" s="23">
        <f t="shared" si="3"/>
        <v>6004.6940000000004</v>
      </c>
      <c r="F35" s="57">
        <f t="shared" si="4"/>
        <v>6004.6940000000004</v>
      </c>
    </row>
    <row r="36" spans="1:6">
      <c r="A36">
        <v>2029</v>
      </c>
      <c r="B36" s="56">
        <f t="shared" si="5"/>
        <v>6004.6940000000004</v>
      </c>
      <c r="C36">
        <v>1.03</v>
      </c>
      <c r="D36" s="23">
        <f t="shared" si="3"/>
        <v>6184.8348200000009</v>
      </c>
      <c r="F36" s="57">
        <f t="shared" si="4"/>
        <v>6184.8348200000009</v>
      </c>
    </row>
    <row r="37" spans="1:6">
      <c r="A37">
        <v>2030</v>
      </c>
      <c r="B37" s="56">
        <f t="shared" si="5"/>
        <v>6184.8348200000009</v>
      </c>
      <c r="C37">
        <v>1.03</v>
      </c>
      <c r="D37" s="23">
        <f t="shared" si="3"/>
        <v>6370.3798646000014</v>
      </c>
      <c r="F37" s="57">
        <f t="shared" si="4"/>
        <v>6370.3798646000014</v>
      </c>
    </row>
    <row r="38" spans="1:6">
      <c r="A38">
        <v>2031</v>
      </c>
      <c r="B38" s="56">
        <f t="shared" si="5"/>
        <v>6370.3798646000014</v>
      </c>
      <c r="C38">
        <v>1.03</v>
      </c>
      <c r="D38" s="23">
        <f t="shared" si="3"/>
        <v>6561.4912605380014</v>
      </c>
      <c r="F38" s="57">
        <f t="shared" si="4"/>
        <v>6561.4912605380014</v>
      </c>
    </row>
    <row r="39" spans="1:6">
      <c r="A39">
        <v>2032</v>
      </c>
      <c r="B39" s="56">
        <f t="shared" si="5"/>
        <v>6561.4912605380014</v>
      </c>
      <c r="C39">
        <v>1.03</v>
      </c>
      <c r="D39" s="23">
        <f t="shared" si="3"/>
        <v>6758.3359983541413</v>
      </c>
      <c r="F39" s="57">
        <f t="shared" si="4"/>
        <v>6758.3359983541413</v>
      </c>
    </row>
    <row r="40" spans="1:6">
      <c r="A40">
        <v>2033</v>
      </c>
      <c r="B40" s="56">
        <f t="shared" si="5"/>
        <v>6758.3359983541413</v>
      </c>
      <c r="C40">
        <v>1.03</v>
      </c>
      <c r="D40" s="23">
        <f t="shared" si="3"/>
        <v>6961.0860783047656</v>
      </c>
      <c r="F40" s="57">
        <f t="shared" si="4"/>
        <v>6961.0860783047656</v>
      </c>
    </row>
    <row r="41" spans="1:6">
      <c r="A41">
        <v>2034</v>
      </c>
      <c r="B41" s="56">
        <f t="shared" si="5"/>
        <v>6961.0860783047656</v>
      </c>
      <c r="C41">
        <v>1.03</v>
      </c>
      <c r="D41" s="23">
        <f t="shared" si="3"/>
        <v>7169.9186606539088</v>
      </c>
      <c r="F41" s="57">
        <f t="shared" si="4"/>
        <v>7169.9186606539088</v>
      </c>
    </row>
    <row r="42" spans="1:6">
      <c r="A42">
        <v>2035</v>
      </c>
      <c r="B42" s="56">
        <f t="shared" si="5"/>
        <v>7169.9186606539088</v>
      </c>
      <c r="C42">
        <v>1.03</v>
      </c>
      <c r="D42" s="23">
        <f t="shared" si="3"/>
        <v>7385.0162204735261</v>
      </c>
      <c r="F42" s="57">
        <f t="shared" si="4"/>
        <v>7385.0162204735261</v>
      </c>
    </row>
    <row r="43" spans="1:6">
      <c r="A43">
        <v>2036</v>
      </c>
      <c r="B43" s="56">
        <f t="shared" si="5"/>
        <v>7385.0162204735261</v>
      </c>
      <c r="C43">
        <v>1.03</v>
      </c>
      <c r="D43" s="23">
        <f t="shared" si="3"/>
        <v>7606.5667070877325</v>
      </c>
      <c r="F43" s="57">
        <f t="shared" si="4"/>
        <v>7606.5667070877325</v>
      </c>
    </row>
    <row r="44" spans="1:6">
      <c r="A44">
        <v>2037</v>
      </c>
      <c r="B44" s="56">
        <f t="shared" si="5"/>
        <v>7606.5667070877325</v>
      </c>
      <c r="C44">
        <v>1.03</v>
      </c>
      <c r="D44" s="23">
        <f t="shared" si="3"/>
        <v>7834.7637083003647</v>
      </c>
      <c r="F44" s="57">
        <f t="shared" si="4"/>
        <v>7834.7637083003647</v>
      </c>
    </row>
    <row r="45" spans="1:6">
      <c r="A45">
        <v>2038</v>
      </c>
      <c r="B45" s="56">
        <f t="shared" si="5"/>
        <v>7834.7637083003647</v>
      </c>
      <c r="C45">
        <v>1.03</v>
      </c>
      <c r="D45" s="23">
        <f t="shared" si="3"/>
        <v>8069.8066195493757</v>
      </c>
      <c r="F45" s="57">
        <f t="shared" si="4"/>
        <v>8069.8066195493757</v>
      </c>
    </row>
    <row r="46" spans="1:6">
      <c r="A46">
        <v>2039</v>
      </c>
      <c r="B46" s="56">
        <f t="shared" si="5"/>
        <v>8069.8066195493757</v>
      </c>
      <c r="C46">
        <v>1.03</v>
      </c>
      <c r="D46" s="23">
        <f t="shared" si="3"/>
        <v>8311.9008181358568</v>
      </c>
      <c r="F46" s="57">
        <f t="shared" si="4"/>
        <v>8311.9008181358568</v>
      </c>
    </row>
    <row r="47" spans="1:6">
      <c r="A47">
        <v>2040</v>
      </c>
      <c r="B47" s="56">
        <f t="shared" si="5"/>
        <v>8311.9008181358568</v>
      </c>
      <c r="C47">
        <v>1.03</v>
      </c>
      <c r="D47" s="23">
        <f t="shared" si="3"/>
        <v>8561.2578426799319</v>
      </c>
      <c r="F47" s="57">
        <f t="shared" si="4"/>
        <v>8561.2578426799319</v>
      </c>
    </row>
    <row r="50" spans="1:1">
      <c r="A50" s="43"/>
    </row>
    <row r="62" spans="1:1">
      <c r="A62" s="4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A28" sqref="A28"/>
    </sheetView>
  </sheetViews>
  <sheetFormatPr defaultColWidth="10.85546875" defaultRowHeight="15"/>
  <cols>
    <col min="1" max="1" width="14.85546875" customWidth="1"/>
    <col min="2" max="2" width="17.85546875" bestFit="1" customWidth="1"/>
    <col min="3" max="3" width="29" customWidth="1"/>
    <col min="8" max="8" width="22"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5">
        <v>100</v>
      </c>
      <c r="B2" s="5" t="s">
        <v>12</v>
      </c>
      <c r="C2" s="5"/>
      <c r="D2" s="5"/>
      <c r="E2" s="5"/>
      <c r="F2" s="5"/>
      <c r="G2" s="5"/>
      <c r="H2" s="5"/>
      <c r="I2" s="5"/>
      <c r="J2" s="5"/>
      <c r="K2" s="6"/>
    </row>
    <row r="3" spans="1:11">
      <c r="A3" s="8">
        <v>101</v>
      </c>
      <c r="B3" s="8" t="s">
        <v>13</v>
      </c>
      <c r="C3" s="8"/>
      <c r="D3" s="8" t="s">
        <v>14</v>
      </c>
      <c r="E3" s="8"/>
      <c r="F3" s="8"/>
      <c r="G3" s="8" t="s">
        <v>15</v>
      </c>
      <c r="H3" s="8" t="s">
        <v>16</v>
      </c>
      <c r="I3" s="8">
        <v>2025</v>
      </c>
      <c r="J3" s="8">
        <v>5</v>
      </c>
      <c r="K3" s="9">
        <v>1</v>
      </c>
    </row>
    <row r="4" spans="1:11">
      <c r="A4" s="8">
        <v>104</v>
      </c>
      <c r="B4" s="8" t="s">
        <v>18</v>
      </c>
      <c r="C4" s="8"/>
      <c r="D4" s="8" t="s">
        <v>14</v>
      </c>
      <c r="E4" s="8"/>
      <c r="F4" s="8"/>
      <c r="G4" s="8" t="s">
        <v>17</v>
      </c>
      <c r="H4" s="8" t="s">
        <v>19</v>
      </c>
      <c r="I4" s="8">
        <v>2021</v>
      </c>
      <c r="J4" s="8">
        <v>15</v>
      </c>
      <c r="K4" s="19">
        <v>5589</v>
      </c>
    </row>
    <row r="5" spans="1:11">
      <c r="A5" s="8">
        <v>105</v>
      </c>
      <c r="B5" s="8" t="s">
        <v>20</v>
      </c>
      <c r="C5" s="8" t="s">
        <v>14</v>
      </c>
      <c r="D5" s="8"/>
      <c r="E5" s="8"/>
      <c r="F5" s="8"/>
      <c r="G5" s="8" t="s">
        <v>17</v>
      </c>
      <c r="H5" s="8" t="s">
        <v>21</v>
      </c>
      <c r="I5" s="8">
        <v>2023</v>
      </c>
      <c r="J5" s="8">
        <v>10</v>
      </c>
      <c r="K5" s="9">
        <v>3900</v>
      </c>
    </row>
    <row r="8" spans="1:11">
      <c r="A8" s="43" t="s">
        <v>78</v>
      </c>
    </row>
    <row r="9" spans="1:11">
      <c r="A9" s="50" t="s">
        <v>109</v>
      </c>
      <c r="B9" t="s">
        <v>79</v>
      </c>
    </row>
    <row r="11" spans="1:11">
      <c r="A11" s="50" t="s">
        <v>20</v>
      </c>
    </row>
    <row r="12" spans="1:11">
      <c r="A12" s="20" t="s">
        <v>94</v>
      </c>
    </row>
    <row r="13" spans="1:11">
      <c r="A13" s="46" t="s">
        <v>90</v>
      </c>
      <c r="B13" s="42" t="s">
        <v>91</v>
      </c>
      <c r="C13" s="42" t="s">
        <v>7</v>
      </c>
      <c r="D13" s="47" t="s">
        <v>85</v>
      </c>
      <c r="E13" s="47" t="s">
        <v>86</v>
      </c>
    </row>
    <row r="14" spans="1:11">
      <c r="A14" s="45">
        <v>42209</v>
      </c>
      <c r="C14" t="s">
        <v>20</v>
      </c>
      <c r="D14" s="23">
        <v>1481.04</v>
      </c>
      <c r="E14" s="23"/>
    </row>
    <row r="15" spans="1:11">
      <c r="A15" s="45">
        <v>45096</v>
      </c>
      <c r="B15" t="s">
        <v>87</v>
      </c>
      <c r="C15" t="s">
        <v>20</v>
      </c>
      <c r="D15" s="23">
        <v>2683</v>
      </c>
      <c r="E15" s="23"/>
    </row>
    <row r="16" spans="1:11">
      <c r="A16" s="45">
        <v>45096</v>
      </c>
      <c r="B16" t="s">
        <v>87</v>
      </c>
      <c r="C16" t="s">
        <v>88</v>
      </c>
      <c r="D16" s="23"/>
      <c r="E16" s="23">
        <v>726</v>
      </c>
    </row>
    <row r="17" spans="1:6">
      <c r="A17" s="45">
        <v>45131</v>
      </c>
      <c r="B17" t="s">
        <v>87</v>
      </c>
      <c r="C17" t="s">
        <v>89</v>
      </c>
      <c r="D17" s="23">
        <v>437.5</v>
      </c>
      <c r="E17" s="23"/>
    </row>
    <row r="18" spans="1:6">
      <c r="A18" t="s">
        <v>93</v>
      </c>
      <c r="D18" s="48">
        <f>SUM(D14:D17)</f>
        <v>4601.54</v>
      </c>
      <c r="E18" s="48">
        <f>SUM(E14:E17)</f>
        <v>726</v>
      </c>
      <c r="F18" s="48">
        <f>SUM(D18:E18)</f>
        <v>5327.54</v>
      </c>
    </row>
    <row r="21" spans="1:6">
      <c r="A21" t="s">
        <v>110</v>
      </c>
      <c r="B21" t="s">
        <v>95</v>
      </c>
    </row>
    <row r="22" spans="1:6">
      <c r="B22" t="s">
        <v>97</v>
      </c>
    </row>
    <row r="23" spans="1:6">
      <c r="B23" t="s">
        <v>96</v>
      </c>
    </row>
    <row r="25" spans="1:6">
      <c r="A25" s="50" t="s">
        <v>12</v>
      </c>
    </row>
    <row r="26" spans="1:6">
      <c r="A26" s="20" t="s">
        <v>94</v>
      </c>
    </row>
    <row r="27" spans="1:6">
      <c r="A27" s="46" t="s">
        <v>90</v>
      </c>
      <c r="B27" s="42" t="s">
        <v>91</v>
      </c>
      <c r="C27" s="42" t="s">
        <v>7</v>
      </c>
      <c r="D27" s="47" t="s">
        <v>126</v>
      </c>
    </row>
    <row r="28" spans="1:6">
      <c r="A28" s="49">
        <v>44478</v>
      </c>
      <c r="B28" t="s">
        <v>115</v>
      </c>
      <c r="C28" t="s">
        <v>112</v>
      </c>
      <c r="D28" s="23">
        <v>5589</v>
      </c>
    </row>
    <row r="29" spans="1:6">
      <c r="A29" s="49">
        <v>43507</v>
      </c>
      <c r="B29" t="s">
        <v>114</v>
      </c>
      <c r="C29" t="s">
        <v>113</v>
      </c>
      <c r="D29" s="23">
        <v>686.68</v>
      </c>
    </row>
    <row r="31" spans="1:6">
      <c r="A31" t="s">
        <v>110</v>
      </c>
      <c r="B31" t="s">
        <v>116</v>
      </c>
    </row>
    <row r="32" spans="1:6">
      <c r="B32" t="s">
        <v>80</v>
      </c>
    </row>
    <row r="33" spans="2:2">
      <c r="B33"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112" workbookViewId="0">
      <selection activeCell="A4" sqref="A4"/>
    </sheetView>
  </sheetViews>
  <sheetFormatPr defaultColWidth="10.85546875" defaultRowHeight="15"/>
  <cols>
    <col min="1" max="1" width="18.5703125" customWidth="1"/>
    <col min="2" max="2" width="37.85546875" customWidth="1"/>
    <col min="3" max="3" width="20.42578125" customWidth="1"/>
    <col min="8" max="8" width="36.42578125" bestFit="1" customWidth="1"/>
    <col min="9" max="9" width="7.5703125" bestFit="1" customWidth="1"/>
    <col min="10" max="10" width="6"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11">
        <v>200</v>
      </c>
      <c r="B2" s="11" t="s">
        <v>22</v>
      </c>
      <c r="C2" s="11"/>
      <c r="D2" s="11"/>
      <c r="E2" s="11"/>
      <c r="F2" s="11"/>
      <c r="G2" s="11"/>
      <c r="H2" s="11"/>
      <c r="I2" s="11"/>
      <c r="J2" s="11"/>
      <c r="K2" s="12"/>
    </row>
    <row r="3" spans="1:11">
      <c r="A3" s="8">
        <v>201</v>
      </c>
      <c r="B3" s="8" t="s">
        <v>23</v>
      </c>
      <c r="C3" s="8"/>
      <c r="D3" s="8" t="s">
        <v>14</v>
      </c>
      <c r="E3" s="8"/>
      <c r="F3" s="8"/>
      <c r="G3" s="8" t="s">
        <v>24</v>
      </c>
      <c r="H3" s="8" t="s">
        <v>16</v>
      </c>
      <c r="I3" s="8">
        <v>2027</v>
      </c>
      <c r="J3" s="8">
        <v>5</v>
      </c>
      <c r="K3" s="9">
        <v>1</v>
      </c>
    </row>
    <row r="4" spans="1:11">
      <c r="A4" s="8">
        <v>202</v>
      </c>
      <c r="B4" s="8" t="s">
        <v>23</v>
      </c>
      <c r="C4" s="8"/>
      <c r="D4" s="8" t="s">
        <v>14</v>
      </c>
      <c r="E4" s="8"/>
      <c r="F4" s="8"/>
      <c r="G4" s="8" t="s">
        <v>25</v>
      </c>
      <c r="H4" s="8" t="s">
        <v>26</v>
      </c>
      <c r="I4" s="8">
        <v>2040</v>
      </c>
      <c r="J4" s="8">
        <v>40</v>
      </c>
      <c r="K4" s="9">
        <v>8000</v>
      </c>
    </row>
    <row r="5" spans="1:11">
      <c r="A5">
        <v>203</v>
      </c>
      <c r="B5" t="s">
        <v>23</v>
      </c>
      <c r="C5" s="8"/>
      <c r="D5" s="8" t="s">
        <v>14</v>
      </c>
      <c r="E5" s="8"/>
      <c r="F5" s="8"/>
      <c r="G5" s="8" t="s">
        <v>25</v>
      </c>
      <c r="H5" s="8" t="s">
        <v>27</v>
      </c>
      <c r="I5" s="8">
        <v>2022</v>
      </c>
      <c r="J5" s="8">
        <v>15</v>
      </c>
      <c r="K5" s="9">
        <v>6800</v>
      </c>
    </row>
    <row r="8" spans="1:11">
      <c r="A8" s="43" t="s">
        <v>78</v>
      </c>
    </row>
    <row r="9" spans="1:11">
      <c r="A9" s="50" t="s">
        <v>109</v>
      </c>
      <c r="B9" t="s">
        <v>79</v>
      </c>
    </row>
    <row r="11" spans="1:11">
      <c r="A11" s="50" t="s">
        <v>23</v>
      </c>
    </row>
    <row r="12" spans="1:11">
      <c r="A12" s="20" t="s">
        <v>94</v>
      </c>
    </row>
    <row r="13" spans="1:11">
      <c r="A13" s="46" t="s">
        <v>90</v>
      </c>
      <c r="B13" s="42" t="s">
        <v>91</v>
      </c>
      <c r="C13" s="42" t="s">
        <v>7</v>
      </c>
      <c r="D13" s="47" t="s">
        <v>85</v>
      </c>
      <c r="E13" s="47" t="s">
        <v>86</v>
      </c>
    </row>
    <row r="14" spans="1:11">
      <c r="A14" s="49">
        <v>42114</v>
      </c>
      <c r="C14" t="s">
        <v>98</v>
      </c>
      <c r="D14" s="1"/>
      <c r="E14" s="1">
        <v>26.21</v>
      </c>
    </row>
    <row r="15" spans="1:11">
      <c r="A15" s="49">
        <v>42128</v>
      </c>
      <c r="C15" t="s">
        <v>99</v>
      </c>
      <c r="D15" s="1"/>
      <c r="E15" s="1">
        <v>150</v>
      </c>
    </row>
    <row r="16" spans="1:11">
      <c r="A16" s="49">
        <v>42641</v>
      </c>
      <c r="B16" t="s">
        <v>100</v>
      </c>
      <c r="C16" t="s">
        <v>101</v>
      </c>
      <c r="D16" s="1"/>
      <c r="E16" s="1">
        <v>311</v>
      </c>
    </row>
    <row r="17" spans="1:6">
      <c r="A17" s="49">
        <v>42647</v>
      </c>
      <c r="B17" t="s">
        <v>102</v>
      </c>
      <c r="C17" t="s">
        <v>103</v>
      </c>
      <c r="D17" s="1">
        <v>61</v>
      </c>
      <c r="E17" s="1"/>
    </row>
    <row r="18" spans="1:6">
      <c r="A18" s="49">
        <v>44136</v>
      </c>
      <c r="B18" t="s">
        <v>104</v>
      </c>
      <c r="C18" t="s">
        <v>105</v>
      </c>
      <c r="D18" s="1"/>
      <c r="E18" s="1">
        <v>227.5</v>
      </c>
    </row>
    <row r="19" spans="1:6">
      <c r="A19" s="49">
        <v>44658</v>
      </c>
      <c r="B19" t="s">
        <v>106</v>
      </c>
      <c r="C19" t="s">
        <v>107</v>
      </c>
      <c r="D19" s="1"/>
      <c r="E19" s="1">
        <v>1746.79</v>
      </c>
    </row>
    <row r="20" spans="1:6">
      <c r="A20" s="49">
        <v>44988</v>
      </c>
      <c r="B20" t="s">
        <v>106</v>
      </c>
      <c r="C20" t="s">
        <v>108</v>
      </c>
      <c r="D20" s="1"/>
      <c r="E20" s="1">
        <v>422.33</v>
      </c>
    </row>
    <row r="21" spans="1:6">
      <c r="A21" t="s">
        <v>93</v>
      </c>
      <c r="D21" s="1">
        <f>SUM(D14:D20)</f>
        <v>61</v>
      </c>
      <c r="E21" s="1">
        <f>SUM(E14:E20)</f>
        <v>2883.83</v>
      </c>
      <c r="F21" s="1">
        <f>SUM(D21:E21)</f>
        <v>2944.83</v>
      </c>
    </row>
    <row r="23" spans="1:6" ht="30">
      <c r="A23" t="s">
        <v>204</v>
      </c>
      <c r="B23" s="53" t="s">
        <v>206</v>
      </c>
      <c r="C23" s="60" t="s">
        <v>205</v>
      </c>
    </row>
    <row r="24" spans="1:6">
      <c r="B24" t="s">
        <v>207</v>
      </c>
    </row>
    <row r="27" spans="1:6">
      <c r="A27" t="s">
        <v>110</v>
      </c>
      <c r="B27" t="s">
        <v>111</v>
      </c>
    </row>
    <row r="28" spans="1:6">
      <c r="B28" t="s">
        <v>84</v>
      </c>
    </row>
    <row r="29" spans="1:6">
      <c r="B29" t="s">
        <v>83</v>
      </c>
    </row>
    <row r="30" spans="1:6">
      <c r="B30" t="s">
        <v>81</v>
      </c>
    </row>
    <row r="31" spans="1:6">
      <c r="B31" t="s">
        <v>82</v>
      </c>
    </row>
  </sheetData>
  <hyperlinks>
    <hyperlink ref="C23" r:id="rId1" display="https://hekwinkel.nl/product/draaipoort-amer/?gad_source=1&amp;gad_campaignid=21837842842&amp;gclid=EAIaIQobChMI_rndjuPxkgMV7aKDBx3UyCAdEAYYASABEgLOBvD_Bw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4" sqref="K4"/>
    </sheetView>
  </sheetViews>
  <sheetFormatPr defaultColWidth="10.85546875" defaultRowHeight="15"/>
  <cols>
    <col min="1" max="1" width="12.5703125" bestFit="1" customWidth="1"/>
    <col min="2" max="2" width="17.42578125" bestFit="1" customWidth="1"/>
    <col min="3" max="6" width="3.42578125" bestFit="1" customWidth="1"/>
    <col min="7" max="7" width="11.140625" bestFit="1" customWidth="1"/>
    <col min="8" max="8" width="23" bestFit="1" customWidth="1"/>
    <col min="9" max="9" width="7.5703125" bestFit="1" customWidth="1"/>
    <col min="10" max="10" width="6"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11">
        <v>300</v>
      </c>
      <c r="B2" s="11" t="s">
        <v>28</v>
      </c>
      <c r="C2" s="11"/>
      <c r="D2" s="11"/>
      <c r="E2" s="11"/>
      <c r="F2" s="11"/>
      <c r="G2" s="11"/>
      <c r="H2" s="11"/>
      <c r="I2" s="11"/>
      <c r="J2" s="11"/>
      <c r="K2" s="12"/>
    </row>
    <row r="3" spans="1:11">
      <c r="A3" s="8">
        <v>301</v>
      </c>
      <c r="B3" s="8" t="s">
        <v>28</v>
      </c>
      <c r="C3" s="8"/>
      <c r="D3" s="8" t="s">
        <v>14</v>
      </c>
      <c r="E3" s="8"/>
      <c r="F3" s="8"/>
      <c r="G3" s="8" t="s">
        <v>15</v>
      </c>
      <c r="H3" s="8" t="s">
        <v>16</v>
      </c>
      <c r="I3" s="8">
        <v>2023</v>
      </c>
      <c r="J3" s="8">
        <v>5</v>
      </c>
      <c r="K3" s="9">
        <v>1</v>
      </c>
    </row>
    <row r="4" spans="1:11">
      <c r="A4" s="8">
        <v>302</v>
      </c>
      <c r="B4" s="8" t="s">
        <v>28</v>
      </c>
      <c r="C4" s="8"/>
      <c r="D4" s="8" t="s">
        <v>14</v>
      </c>
      <c r="E4" s="8"/>
      <c r="F4" s="8"/>
      <c r="G4" s="8" t="s">
        <v>25</v>
      </c>
      <c r="H4" s="8" t="s">
        <v>29</v>
      </c>
      <c r="I4" s="8">
        <v>2023</v>
      </c>
      <c r="J4" s="8">
        <v>10</v>
      </c>
      <c r="K4" s="9">
        <v>500</v>
      </c>
    </row>
    <row r="7" spans="1:11">
      <c r="A7" s="43" t="s">
        <v>78</v>
      </c>
    </row>
    <row r="8" spans="1:11">
      <c r="A8" s="50" t="s">
        <v>109</v>
      </c>
      <c r="B8" t="s">
        <v>79</v>
      </c>
    </row>
    <row r="10" spans="1:11">
      <c r="A10" t="s">
        <v>118</v>
      </c>
      <c r="B10" t="s">
        <v>119</v>
      </c>
    </row>
    <row r="13" spans="1:11">
      <c r="A13" t="s">
        <v>110</v>
      </c>
      <c r="B13" t="s">
        <v>120</v>
      </c>
    </row>
    <row r="14" spans="1:11">
      <c r="B14" t="s">
        <v>121</v>
      </c>
    </row>
    <row r="15" spans="1:11">
      <c r="B15"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B11" sqref="B11"/>
    </sheetView>
  </sheetViews>
  <sheetFormatPr defaultColWidth="10.85546875" defaultRowHeight="15"/>
  <cols>
    <col min="1" max="1" width="12.5703125" bestFit="1" customWidth="1"/>
    <col min="2" max="2" width="22.5703125" bestFit="1" customWidth="1"/>
    <col min="3" max="6" width="3.42578125" bestFit="1" customWidth="1"/>
    <col min="7" max="7" width="11.140625" bestFit="1" customWidth="1"/>
    <col min="8" max="8" width="21" bestFit="1" customWidth="1"/>
    <col min="9" max="9" width="7.5703125" bestFit="1" customWidth="1"/>
    <col min="10" max="10" width="6"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11">
        <v>400</v>
      </c>
      <c r="B2" s="11" t="s">
        <v>30</v>
      </c>
      <c r="C2" s="11"/>
      <c r="D2" s="11"/>
      <c r="E2" s="11"/>
      <c r="F2" s="11"/>
      <c r="G2" s="11"/>
      <c r="H2" s="11"/>
      <c r="I2" s="11"/>
      <c r="J2" s="11"/>
      <c r="K2" s="12"/>
    </row>
    <row r="3" spans="1:11">
      <c r="A3" s="8">
        <v>401</v>
      </c>
      <c r="B3" s="8" t="s">
        <v>191</v>
      </c>
      <c r="C3" s="8"/>
      <c r="D3" s="8" t="s">
        <v>14</v>
      </c>
      <c r="E3" s="8"/>
      <c r="F3" s="8"/>
      <c r="G3" s="8" t="s">
        <v>15</v>
      </c>
      <c r="H3" s="8" t="s">
        <v>16</v>
      </c>
      <c r="I3" s="8">
        <v>2021</v>
      </c>
      <c r="J3" s="8">
        <v>5</v>
      </c>
      <c r="K3" s="9">
        <v>1</v>
      </c>
    </row>
    <row r="4" spans="1:11">
      <c r="A4" s="8">
        <v>402</v>
      </c>
      <c r="B4" s="8" t="s">
        <v>191</v>
      </c>
      <c r="C4" s="8"/>
      <c r="D4" s="8" t="s">
        <v>14</v>
      </c>
      <c r="E4" s="8"/>
      <c r="F4" s="8"/>
      <c r="G4" s="8" t="s">
        <v>31</v>
      </c>
      <c r="H4" s="8" t="s">
        <v>32</v>
      </c>
      <c r="I4" s="8">
        <v>2028</v>
      </c>
      <c r="J4" s="8">
        <v>10</v>
      </c>
      <c r="K4" s="9">
        <v>2500</v>
      </c>
    </row>
    <row r="6" spans="1:11">
      <c r="A6" s="43" t="s">
        <v>78</v>
      </c>
    </row>
    <row r="7" spans="1:11">
      <c r="A7" s="50" t="s">
        <v>109</v>
      </c>
      <c r="B7" t="s">
        <v>79</v>
      </c>
    </row>
    <row r="9" spans="1:11">
      <c r="A9" s="50" t="s">
        <v>110</v>
      </c>
      <c r="B9" t="s">
        <v>208</v>
      </c>
    </row>
    <row r="10" spans="1:11">
      <c r="A10" s="55"/>
      <c r="B10" t="s">
        <v>209</v>
      </c>
    </row>
    <row r="11" spans="1:11">
      <c r="A11" s="55"/>
    </row>
    <row r="12" spans="1:11">
      <c r="A12" s="55"/>
    </row>
    <row r="13" spans="1:11">
      <c r="A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B9" sqref="B9"/>
    </sheetView>
  </sheetViews>
  <sheetFormatPr defaultColWidth="10.85546875" defaultRowHeight="15"/>
  <cols>
    <col min="1" max="1" width="12.5703125" bestFit="1" customWidth="1"/>
    <col min="2" max="2" width="24.85546875" customWidth="1"/>
    <col min="3" max="6" width="3.42578125" bestFit="1" customWidth="1"/>
    <col min="7" max="7" width="11.140625" bestFit="1" customWidth="1"/>
    <col min="8" max="8" width="21" bestFit="1" customWidth="1"/>
    <col min="9" max="9" width="7.5703125" bestFit="1" customWidth="1"/>
    <col min="10" max="10" width="6"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11">
        <v>500</v>
      </c>
      <c r="B2" s="11" t="s">
        <v>33</v>
      </c>
      <c r="C2" s="11"/>
      <c r="D2" s="11"/>
      <c r="E2" s="11"/>
      <c r="F2" s="11"/>
      <c r="G2" s="11"/>
      <c r="H2" s="11"/>
      <c r="I2" s="11"/>
      <c r="J2" s="11"/>
      <c r="K2" s="12"/>
    </row>
    <row r="3" spans="1:11">
      <c r="A3" s="8">
        <v>501</v>
      </c>
      <c r="B3" s="8" t="s">
        <v>186</v>
      </c>
      <c r="C3" s="8" t="s">
        <v>14</v>
      </c>
      <c r="D3" s="8"/>
      <c r="E3" s="8"/>
      <c r="F3" s="8"/>
      <c r="G3" s="8" t="s">
        <v>17</v>
      </c>
      <c r="H3" s="8" t="s">
        <v>32</v>
      </c>
      <c r="I3" s="8">
        <v>2029</v>
      </c>
      <c r="J3" s="8">
        <v>20</v>
      </c>
      <c r="K3" s="9">
        <v>5000</v>
      </c>
    </row>
    <row r="6" spans="1:11">
      <c r="A6" s="43" t="s">
        <v>78</v>
      </c>
    </row>
    <row r="7" spans="1:11">
      <c r="A7" t="s">
        <v>110</v>
      </c>
      <c r="B7" t="s">
        <v>133</v>
      </c>
    </row>
    <row r="8" spans="1:11">
      <c r="B8" t="s">
        <v>187</v>
      </c>
    </row>
    <row r="9" spans="1:11">
      <c r="B9" s="61" t="s">
        <v>210</v>
      </c>
    </row>
    <row r="13" spans="1:11">
      <c r="A13" s="55"/>
    </row>
    <row r="14" spans="1:11">
      <c r="A14"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11" workbookViewId="0">
      <selection activeCell="B25" sqref="B25"/>
    </sheetView>
  </sheetViews>
  <sheetFormatPr defaultColWidth="10.85546875" defaultRowHeight="15"/>
  <cols>
    <col min="1" max="1" width="35.42578125" bestFit="1" customWidth="1"/>
    <col min="2" max="2" width="9.42578125" bestFit="1" customWidth="1"/>
    <col min="3" max="3" width="11.140625" bestFit="1" customWidth="1"/>
    <col min="4" max="4" width="9.85546875" bestFit="1" customWidth="1"/>
    <col min="5" max="6" width="3.42578125" bestFit="1" customWidth="1"/>
    <col min="7" max="7" width="11.140625" bestFit="1" customWidth="1"/>
    <col min="8" max="8" width="41.42578125" bestFit="1" customWidth="1"/>
    <col min="9" max="9" width="7.5703125" bestFit="1" customWidth="1"/>
    <col min="10" max="10" width="6" bestFit="1" customWidth="1"/>
    <col min="11" max="11" width="18.5703125" bestFit="1" customWidth="1"/>
  </cols>
  <sheetData>
    <row r="1" spans="1:11" ht="43.5">
      <c r="A1" s="2"/>
      <c r="B1" s="2" t="s">
        <v>2</v>
      </c>
      <c r="C1" s="3" t="s">
        <v>3</v>
      </c>
      <c r="D1" s="3" t="s">
        <v>4</v>
      </c>
      <c r="E1" s="3" t="s">
        <v>5</v>
      </c>
      <c r="F1" s="3" t="s">
        <v>6</v>
      </c>
      <c r="G1" s="2" t="s">
        <v>7</v>
      </c>
      <c r="H1" s="2" t="s">
        <v>8</v>
      </c>
      <c r="I1" s="2" t="s">
        <v>9</v>
      </c>
      <c r="J1" s="2" t="s">
        <v>10</v>
      </c>
      <c r="K1" s="4" t="s">
        <v>11</v>
      </c>
    </row>
    <row r="2" spans="1:11">
      <c r="A2" s="11">
        <v>600</v>
      </c>
      <c r="B2" s="11" t="s">
        <v>34</v>
      </c>
      <c r="C2" s="11"/>
      <c r="D2" s="11"/>
      <c r="E2" s="11"/>
      <c r="F2" s="11"/>
      <c r="G2" s="11"/>
      <c r="H2" s="11"/>
      <c r="I2" s="11"/>
      <c r="J2" s="11"/>
      <c r="K2" s="12"/>
    </row>
    <row r="3" spans="1:11">
      <c r="A3" s="8">
        <v>600</v>
      </c>
      <c r="B3" s="8" t="s">
        <v>34</v>
      </c>
      <c r="C3" s="8" t="s">
        <v>14</v>
      </c>
      <c r="D3" s="8"/>
      <c r="E3" s="8"/>
      <c r="F3" s="8"/>
      <c r="G3" s="8" t="s">
        <v>25</v>
      </c>
      <c r="H3" s="8" t="s">
        <v>76</v>
      </c>
      <c r="I3" s="8">
        <v>2021</v>
      </c>
      <c r="J3" s="8">
        <v>1</v>
      </c>
      <c r="K3" s="9">
        <v>1</v>
      </c>
    </row>
    <row r="4" spans="1:11">
      <c r="A4" s="8">
        <v>601</v>
      </c>
      <c r="B4" s="8" t="s">
        <v>34</v>
      </c>
      <c r="C4" s="8" t="s">
        <v>14</v>
      </c>
      <c r="D4" s="8"/>
      <c r="E4" s="8"/>
      <c r="F4" s="8"/>
      <c r="G4" s="8" t="s">
        <v>17</v>
      </c>
      <c r="H4" s="8" t="s">
        <v>214</v>
      </c>
      <c r="I4" s="8">
        <v>2029</v>
      </c>
      <c r="J4" s="8">
        <v>30</v>
      </c>
      <c r="K4" s="9">
        <v>3000</v>
      </c>
    </row>
    <row r="7" spans="1:11">
      <c r="A7" s="43" t="s">
        <v>78</v>
      </c>
    </row>
    <row r="8" spans="1:11">
      <c r="A8" s="50" t="s">
        <v>109</v>
      </c>
      <c r="B8" t="s">
        <v>79</v>
      </c>
    </row>
    <row r="10" spans="1:11">
      <c r="A10" s="50" t="s">
        <v>34</v>
      </c>
    </row>
    <row r="11" spans="1:11">
      <c r="A11" s="20" t="s">
        <v>94</v>
      </c>
    </row>
    <row r="12" spans="1:11">
      <c r="A12" s="46" t="s">
        <v>90</v>
      </c>
      <c r="B12" s="42" t="s">
        <v>91</v>
      </c>
      <c r="C12" s="42" t="s">
        <v>7</v>
      </c>
      <c r="D12" s="47" t="s">
        <v>126</v>
      </c>
    </row>
    <row r="13" spans="1:11">
      <c r="A13" s="49">
        <v>42339</v>
      </c>
      <c r="B13" t="s">
        <v>130</v>
      </c>
      <c r="C13">
        <v>62.95</v>
      </c>
      <c r="D13" s="23"/>
    </row>
    <row r="14" spans="1:11">
      <c r="A14" s="49">
        <v>44172</v>
      </c>
      <c r="B14" t="s">
        <v>131</v>
      </c>
      <c r="C14">
        <v>29.63</v>
      </c>
      <c r="D14" s="23"/>
    </row>
    <row r="15" spans="1:11">
      <c r="A15" s="49">
        <v>44510</v>
      </c>
      <c r="B15" t="s">
        <v>131</v>
      </c>
      <c r="C15">
        <v>26.68</v>
      </c>
    </row>
    <row r="17" spans="1:2">
      <c r="A17" t="s">
        <v>211</v>
      </c>
      <c r="B17" t="s">
        <v>212</v>
      </c>
    </row>
    <row r="18" spans="1:2">
      <c r="B18" t="s">
        <v>213</v>
      </c>
    </row>
    <row r="21" spans="1:2">
      <c r="A21" t="s">
        <v>110</v>
      </c>
      <c r="B21" t="s">
        <v>215</v>
      </c>
    </row>
    <row r="22" spans="1:2">
      <c r="B22" t="s">
        <v>132</v>
      </c>
    </row>
    <row r="23" spans="1:2">
      <c r="B23" t="s">
        <v>216</v>
      </c>
    </row>
    <row r="24" spans="1:2">
      <c r="B24" s="6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vt:i4>
      </vt:variant>
    </vt:vector>
  </HeadingPairs>
  <TitlesOfParts>
    <vt:vector size="12" baseType="lpstr">
      <vt:lpstr>MJOP VVE</vt:lpstr>
      <vt:lpstr>Scenario</vt:lpstr>
      <vt:lpstr>Contributie aanpassing</vt:lpstr>
      <vt:lpstr>100 bestrating</vt:lpstr>
      <vt:lpstr>200 Bewegende toegangspoorten</vt:lpstr>
      <vt:lpstr>300 Vaste hekdelen</vt:lpstr>
      <vt:lpstr>400 Tuinhuisje</vt:lpstr>
      <vt:lpstr>500 Verdiepte tuin</vt:lpstr>
      <vt:lpstr>600 Verlichting</vt:lpstr>
      <vt:lpstr>700 Beltableaus en brievenbus</vt:lpstr>
      <vt:lpstr>800 Bomen</vt:lpstr>
      <vt:lpstr>'MJOP VVE'!Afdrukbereik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Gijsen</dc:creator>
  <cp:lastModifiedBy>Martin</cp:lastModifiedBy>
  <cp:lastPrinted>2024-03-12T09:56:31Z</cp:lastPrinted>
  <dcterms:created xsi:type="dcterms:W3CDTF">2021-03-07T09:54:38Z</dcterms:created>
  <dcterms:modified xsi:type="dcterms:W3CDTF">2026-02-27T08:15:03Z</dcterms:modified>
</cp:coreProperties>
</file>